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_rels/sheet1.xml.rels" ContentType="application/vnd.openxmlformats-package.relationships+xml"/>
  <Override PartName="/xl/worksheets/sheet7.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bout" sheetId="1" state="visible" r:id="rId2"/>
    <sheet name="GSTR-1 Summary" sheetId="2" state="visible" r:id="rId3"/>
    <sheet name="GSTR-3B Summary" sheetId="3" state="visible" r:id="rId4"/>
    <sheet name="GSTR-3B Consolidated" sheetId="4" state="visible" r:id="rId5"/>
    <sheet name="GSTR-1 Consolidated" sheetId="5" state="visible" r:id="rId6"/>
    <sheet name="GSTR-1 vs. GSTR-3B " sheetId="6" state="visible" r:id="rId7"/>
    <sheet name="GSTR-2A vs. GSTR-3B" sheetId="7" state="visible" r:id="rId8"/>
    <sheet name="GSTR-9 Annual Return" sheetId="8" state="visible" r:id="rId9"/>
    <sheet name="Raw Data Consolidated" sheetId="9" state="visible" r:id="rId10"/>
    <sheet name="GSTR-1 By Customer" sheetId="10" state="visible" r:id="rId11"/>
    <sheet name="GSTR-2A By Vendor" sheetId="11" state="visible" r:id="rId1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<sst xmlns="http://schemas.openxmlformats.org/spreadsheetml/2006/main" count="6879" uniqueCount="979">
  <si>
    <t xml:space="preserve">GSTR-1 vs GSTR-2A vs GSTR-3B Yearly Report produced by GSTZen Software</t>
  </si>
  <si>
    <t xml:space="preserve">Thank you for using GSTZen https://www.gstzen.in for your GST Compliance and Return filing needs.
This file compares a Tax Payer's GSTR-1, GSTR-2A, and GSTR-3B data against their Sales and Purchase Registers. You can customize this Excel file with your own working and upload it back to GSTZen. After you do so, all reports will look have consistent working against respective client's data.
While customizing this file, do not modify the Raw Data Consolidated, GSTR-1 By Customer, and GSTR-2A by Vendor sheets. You can make changes to any other sheet, add new sheets with your own formatting, formulas, and pivots. We hope you like this feature!</t>
  </si>
  <si>
    <t xml:space="preserve">Version History</t>
  </si>
  <si>
    <t xml:space="preserve">Description</t>
  </si>
  <si>
    <t xml:space="preserve">Number</t>
  </si>
  <si>
    <t xml:space="preserve">Date</t>
  </si>
  <si>
    <t xml:space="preserve">URL</t>
  </si>
  <si>
    <t xml:space="preserve">Add GSTR 1 and 3B Summary Sheets</t>
  </si>
  <si>
    <t xml:space="preserve">0.0.7</t>
  </si>
  <si>
    <t xml:space="preserve">XLS</t>
  </si>
  <si>
    <t xml:space="preserve">Correct formula in GSTR-9 Table 14</t>
  </si>
  <si>
    <t xml:space="preserve">0.0.6.2</t>
  </si>
  <si>
    <t xml:space="preserve">Correct formula in GSTR-9 Table 8(A) and 8(D)</t>
  </si>
  <si>
    <t xml:space="preserve">0.0.6.1</t>
  </si>
  <si>
    <t xml:space="preserve">Add auto-populated details of Annual Return Form GSTR-9</t>
  </si>
  <si>
    <t xml:space="preserve">0.0.6</t>
  </si>
  <si>
    <t xml:space="preserve">Show Tax Paid details in GSTR-3B Consolidated Sheet</t>
  </si>
  <si>
    <t xml:space="preserve">0.0.5</t>
  </si>
  <si>
    <t xml:space="preserve">Exclude Amended Invoices/Credit Notes from Totals</t>
  </si>
  <si>
    <t xml:space="preserve">0.0.4</t>
  </si>
  <si>
    <t xml:space="preserve">Add support for GSTR-1 and GSTR-2A Amendment Sections</t>
  </si>
  <si>
    <t xml:space="preserve">0.0.3</t>
  </si>
  <si>
    <t xml:space="preserve">Corrected formula in GSTR-1 vs GSTR-3B sheet.
The formula for CGST and Cess of Domestic Outward Supply (from GSTR-1 Summary) had a typo. This version corrects it.</t>
  </si>
  <si>
    <t xml:space="preserve">0.0.2</t>
  </si>
  <si>
    <t xml:space="preserve">Initial Release</t>
  </si>
  <si>
    <t xml:space="preserve">0.0.1</t>
  </si>
  <si>
    <t xml:space="preserve">GSTR-1 Summary calculated by GST Government Portal</t>
  </si>
  <si>
    <t xml:space="preserve">Taxable Value</t>
  </si>
  <si>
    <t xml:space="preserve">IGST</t>
  </si>
  <si>
    <t xml:space="preserve">CGST</t>
  </si>
  <si>
    <t xml:space="preserve">SGST</t>
  </si>
  <si>
    <t xml:space="preserve">Cess</t>
  </si>
  <si>
    <t xml:space="preserve">B2B Invoices - 4A, 4B, 4C, 6B, 6C</t>
  </si>
  <si>
    <t xml:space="preserve">B2C Invoices - 5A, 5B - B2C (Large) </t>
  </si>
  <si>
    <t xml:space="preserve">-</t>
  </si>
  <si>
    <t xml:space="preserve">B2C Invoices 7 - B2C (Others)</t>
  </si>
  <si>
    <t xml:space="preserve">Exports Invoices - 6A </t>
  </si>
  <si>
    <t xml:space="preserve">Nil rated Supply</t>
  </si>
  <si>
    <t xml:space="preserve">Exempt Supply</t>
  </si>
  <si>
    <t xml:space="preserve">Non GST Supply</t>
  </si>
  <si>
    <t xml:space="preserve">Credit/Debit Notes - 9B (Registered) </t>
  </si>
  <si>
    <t xml:space="preserve">Credit/Debit Notes - 9B (Unregistered)</t>
  </si>
  <si>
    <t xml:space="preserve">Tax Liability (Advances Received) - 11A(1), 11A(2)</t>
  </si>
  <si>
    <t xml:space="preserve">Adjustment of Advances</t>
  </si>
  <si>
    <t xml:space="preserve">Amended B2B Invoices - 9A</t>
  </si>
  <si>
    <t xml:space="preserve">Amended B2C (Large) Invoices - 9A</t>
  </si>
  <si>
    <t xml:space="preserve">Amended B2C (Others) - 10 </t>
  </si>
  <si>
    <t xml:space="preserve">Amended Exports Invoices - 9A </t>
  </si>
  <si>
    <t xml:space="preserve">Amended Credit/Debit Notes (Registered) - 9C</t>
  </si>
  <si>
    <t xml:space="preserve">Amended Credit/Debit Notes (Unregistered) - 9C</t>
  </si>
  <si>
    <t xml:space="preserve">Amended Tax Liability (Advance Received) - 11A </t>
  </si>
  <si>
    <t xml:space="preserve">Amendment of Adjustment of Advances - 11B </t>
  </si>
  <si>
    <t xml:space="preserve">GSTR-1 Summary calculated by GSTZen</t>
  </si>
  <si>
    <t xml:space="preserve">GSTR-3B Summary calculated by GST Government Portal</t>
  </si>
  <si>
    <t xml:space="preserve">3.1 (a) Outward taxable supplies  (other than zero rated, nil rated and exempted) </t>
  </si>
  <si>
    <t xml:space="preserve">3.1 (b) Outward taxable supplies  (zero rated) </t>
  </si>
  <si>
    <t xml:space="preserve">3.1 (c) Other outward supplies (Nil rated, exempted)</t>
  </si>
  <si>
    <t xml:space="preserve">3.1 (d) Inward supplies (liable to reverse charge) </t>
  </si>
  <si>
    <t xml:space="preserve">3.1 (e) Non-GST outward supplies</t>
  </si>
  <si>
    <t xml:space="preserve">4 (A) ITC Available - (1) Import of goods</t>
  </si>
  <si>
    <t xml:space="preserve">4 (A) ITC Available - (2) Import of services </t>
  </si>
  <si>
    <t xml:space="preserve">4 (A) ITC Available - (3) Inward supplies liable to reverse charge (other than 1 and 2) </t>
  </si>
  <si>
    <t xml:space="preserve">4 (A) ITC Available - (4) Inward supplies from ISD</t>
  </si>
  <si>
    <t xml:space="preserve">4 (A) ITC Available - (5) All other ITC</t>
  </si>
  <si>
    <t xml:space="preserve">4 (B) ITC Reversed - (1) As per rules 42 and 43 of CGST Rules </t>
  </si>
  <si>
    <t xml:space="preserve">4 (B) ITC Reversed - (2) Others </t>
  </si>
  <si>
    <t xml:space="preserve">4 (C) Net ITC Available 4(A) - 4(B) </t>
  </si>
  <si>
    <t xml:space="preserve">4 (D) Ineligible ITC - (1) As per section 17(5)</t>
  </si>
  <si>
    <t xml:space="preserve">4 (D) Ineligible ITC - (2) Others</t>
  </si>
  <si>
    <t xml:space="preserve">5 - Value of Exempt, Nil-Rated Inward Supply | Intra-State</t>
  </si>
  <si>
    <t xml:space="preserve">5 - Value of Exempt, Nil-Rated Inward Supply | Inter-State</t>
  </si>
  <si>
    <t xml:space="preserve">5 - Value of Non-GST Inward Supply | Intra-State</t>
  </si>
  <si>
    <t xml:space="preserve">5 - Value of Non-GST Inward Supply | Inter-State</t>
  </si>
  <si>
    <t xml:space="preserve">6.1 Payment of Tax - Paid using IGST ITC</t>
  </si>
  <si>
    <t xml:space="preserve">6.1 Payment of Tax - Paid using CGST ITC</t>
  </si>
  <si>
    <t xml:space="preserve">6.1 Payment of Tax - Paid using SGST ITC</t>
  </si>
  <si>
    <t xml:space="preserve">6.1 Payment of Tax - Paid using Cess ITC</t>
  </si>
  <si>
    <t xml:space="preserve">6.1 Payment of Tax - Tax paid TDS/TCS</t>
  </si>
  <si>
    <t xml:space="preserve">6.1 Payment of Tax - Tax paid in Cash </t>
  </si>
  <si>
    <t xml:space="preserve">6.2 TDS/TCS Credit - TDS</t>
  </si>
  <si>
    <t xml:space="preserve">6.2 TDS/TCS Credit - TCS</t>
  </si>
  <si>
    <t xml:space="preserve">Total</t>
  </si>
  <si>
    <t xml:space="preserve">6.1 Payment of Tax - Tax paid using Input Tax Credit (ITC)</t>
  </si>
  <si>
    <t xml:space="preserve">6.1 Payment of Tax - Total Tax Paid</t>
  </si>
  <si>
    <t xml:space="preserve">Nil-rated Supply</t>
  </si>
  <si>
    <t xml:space="preserve">Exemplt Supply</t>
  </si>
  <si>
    <t xml:space="preserve">Non-GST Supply</t>
  </si>
  <si>
    <t xml:space="preserve">Domestic Outward Supply (from GSTR-1 Invoices) - Table 4, 5, 7, 9 in GSTR-1 vs Table 3.1 (a) in GSTR-3B</t>
  </si>
  <si>
    <t xml:space="preserve">Taxable Value (1)</t>
  </si>
  <si>
    <t xml:space="preserve">Taxable Value (3B)</t>
  </si>
  <si>
    <t xml:space="preserve">Taxable Value (Diff.)</t>
  </si>
  <si>
    <t xml:space="preserve">IGST (1)</t>
  </si>
  <si>
    <t xml:space="preserve">IGST (3B)</t>
  </si>
  <si>
    <t xml:space="preserve">IGST (Diff.)</t>
  </si>
  <si>
    <t xml:space="preserve">CGST (1)</t>
  </si>
  <si>
    <t xml:space="preserve">CGST (3B)</t>
  </si>
  <si>
    <t xml:space="preserve">CGST (Diff.)</t>
  </si>
  <si>
    <t xml:space="preserve">SGST (1)</t>
  </si>
  <si>
    <t xml:space="preserve">SGST (3B)</t>
  </si>
  <si>
    <t xml:space="preserve">SGST (Diff.)</t>
  </si>
  <si>
    <t xml:space="preserve">Cess (1)</t>
  </si>
  <si>
    <t xml:space="preserve">Cess (3B)</t>
  </si>
  <si>
    <t xml:space="preserve">Cess (Diff.)</t>
  </si>
  <si>
    <t xml:space="preserve">Domestic Outward Supply (from GSTR-1 Summary) - Table 4, 5, 7, 9, 10, 11 in GSTR-1 vs Table 3.1 (a) in GSTR-3B</t>
  </si>
  <si>
    <t xml:space="preserve">Export (from GSTR-1 Invoices) - Table 6 in GSTR-1 vs Table 3.1 (b) in GSTR-3B</t>
  </si>
  <si>
    <t xml:space="preserve">Export (from GSTR-1 Summary) - Table 6 in GSTR-1 vs Table 3.1 (b) in GSTR-3B</t>
  </si>
  <si>
    <t xml:space="preserve">Nil-rated, Exempt, Non-GST Supply - Table 8 in GSTR-1 vs Table 3.1 (c) and 3.1 (e) in GSTR-3B</t>
  </si>
  <si>
    <t xml:space="preserve">Value (1)</t>
  </si>
  <si>
    <t xml:space="preserve">Value (3B)</t>
  </si>
  <si>
    <t xml:space="preserve">Value (Diff.)</t>
  </si>
  <si>
    <t xml:space="preserve">X - Table 4(A) (5) and 4(D) in GSTR-3B vs Y - B2B and CDN (excl. Reverse Charge) Sections of GSTR-2A</t>
  </si>
  <si>
    <t xml:space="preserve">IGST (X)</t>
  </si>
  <si>
    <t xml:space="preserve">IGST (Y)</t>
  </si>
  <si>
    <t xml:space="preserve">CGST (X)</t>
  </si>
  <si>
    <t xml:space="preserve">CGST (Y)</t>
  </si>
  <si>
    <t xml:space="preserve">SGST (X)</t>
  </si>
  <si>
    <t xml:space="preserve">SGST (Y)</t>
  </si>
  <si>
    <t xml:space="preserve">Cess (X)</t>
  </si>
  <si>
    <t xml:space="preserve">Cess (Y)</t>
  </si>
  <si>
    <t xml:space="preserve">X - Table 4(A)(2) and 4(A)(3) of GSTR-3B versus Y - Table 3.1 (d) of GSTR-3B</t>
  </si>
  <si>
    <t xml:space="preserve">FORM GSTR-9</t>
  </si>
  <si>
    <t xml:space="preserve">Pt. I</t>
  </si>
  <si>
    <t xml:space="preserve">Basic Details</t>
  </si>
  <si>
    <t xml:space="preserve">Financial Year</t>
  </si>
  <si>
    <t xml:space="preserve">2017-18</t>
  </si>
  <si>
    <t xml:space="preserve">GSTIN</t>
  </si>
  <si>
    <t xml:space="preserve">3A</t>
  </si>
  <si>
    <t xml:space="preserve">Legal Name</t>
  </si>
  <si>
    <t xml:space="preserve">3B</t>
  </si>
  <si>
    <t xml:space="preserve">Trade Name (if any)</t>
  </si>
  <si>
    <t xml:space="preserve">Pt. II</t>
  </si>
  <si>
    <t xml:space="preserve">Details of Outward and inward supplies declared during the financial year</t>
  </si>
  <si>
    <t xml:space="preserve">(Amount in ₹ in all tables)</t>
  </si>
  <si>
    <t xml:space="preserve">Nature of supplies</t>
  </si>
  <si>
    <t xml:space="preserve">Details of advances, inward and outward supplies on which tax is payable as declared in returns
filed during the financial year</t>
  </si>
  <si>
    <t xml:space="preserve">A</t>
  </si>
  <si>
    <t xml:space="preserve">Supplies made to un-registered persons (B2C)</t>
  </si>
  <si>
    <t xml:space="preserve">B</t>
  </si>
  <si>
    <t xml:space="preserve">Supplies made to registered persons (B2B)</t>
  </si>
  <si>
    <t xml:space="preserve">C</t>
  </si>
  <si>
    <t xml:space="preserve">Zero rated supply (Export) on payment of tax (except supplies to SEZs)</t>
  </si>
  <si>
    <t xml:space="preserve">D</t>
  </si>
  <si>
    <t xml:space="preserve">Supply to SEZs on payment of tax</t>
  </si>
  <si>
    <t xml:space="preserve">E</t>
  </si>
  <si>
    <t xml:space="preserve">Deemed Exports</t>
  </si>
  <si>
    <t xml:space="preserve">F</t>
  </si>
  <si>
    <t xml:space="preserve">Advances on which tax has been paid but invoice has not been issued (not covered under (A) to (E) above)</t>
  </si>
  <si>
    <t xml:space="preserve">G</t>
  </si>
  <si>
    <t xml:space="preserve">Inward supplies on which tax is to be paid on reverse charge basis</t>
  </si>
  <si>
    <t xml:space="preserve">H</t>
  </si>
  <si>
    <t xml:space="preserve">Sub-total (A to G above)</t>
  </si>
  <si>
    <t xml:space="preserve">I</t>
  </si>
  <si>
    <t xml:space="preserve">Credit Notes issued in respect of transactions specified in (B) to (E) above (-)</t>
  </si>
  <si>
    <t xml:space="preserve">J</t>
  </si>
  <si>
    <t xml:space="preserve">Debit Notes issued in respect of transactions specified in (B) to (E) above (+)</t>
  </si>
  <si>
    <t xml:space="preserve">K</t>
  </si>
  <si>
    <t xml:space="preserve">Supplies / tax declared through Amendments (+)</t>
  </si>
  <si>
    <t xml:space="preserve">L</t>
  </si>
  <si>
    <t xml:space="preserve">Supplies / tax reduced through Amendments (-)
</t>
  </si>
  <si>
    <t xml:space="preserve">M</t>
  </si>
  <si>
    <t xml:space="preserve">Sub-total (I to L above)</t>
  </si>
  <si>
    <t xml:space="preserve">N</t>
  </si>
  <si>
    <t xml:space="preserve">Supplies and advances on which tax is to be paid (H + M) above</t>
  </si>
  <si>
    <t xml:space="preserve">Details of Outward supplies on which tax is not payable as declared in returns filed during the financial year</t>
  </si>
  <si>
    <t xml:space="preserve">Zero rated supply (Export) without payment of tax
</t>
  </si>
  <si>
    <t xml:space="preserve">Supply to SEZs without payment of tax
</t>
  </si>
  <si>
    <t xml:space="preserve">Supplies on which tax is to be paid by the recipient on reverse charge basis</t>
  </si>
  <si>
    <t xml:space="preserve">Exempted </t>
  </si>
  <si>
    <t xml:space="preserve">Nil Rated</t>
  </si>
  <si>
    <t xml:space="preserve">Non-GST supply</t>
  </si>
  <si>
    <t xml:space="preserve">Sub-total (A to F above)</t>
  </si>
  <si>
    <t xml:space="preserve">Credit Notes issued in respect of transactions specified in A to F above (-)</t>
  </si>
  <si>
    <t xml:space="preserve">Debit Notes issued in respect of transactions specified in A to F above (+)</t>
  </si>
  <si>
    <t xml:space="preserve">Supplies declared through Amendments (+)</t>
  </si>
  <si>
    <t xml:space="preserve">Supplies reduced through Amendments (-)</t>
  </si>
  <si>
    <t xml:space="preserve">Sub-Total (H to K above)</t>
  </si>
  <si>
    <t xml:space="preserve">Turnover on which tax is not to be paid (G + L above)</t>
  </si>
  <si>
    <t xml:space="preserve">Total Turnover (including advances) (4N + 5M - 4G above)</t>
  </si>
  <si>
    <t xml:space="preserve">Pt. III</t>
  </si>
  <si>
    <t xml:space="preserve">Details of ITC as declared in returns filed during the financial year</t>
  </si>
  <si>
    <t xml:space="preserve">Type</t>
  </si>
  <si>
    <t xml:space="preserve">Details of ITC availed as declared in returns filed during the financial year
</t>
  </si>
  <si>
    <t xml:space="preserve">Total amount of input tax credit availed through FORM GSTR-3B (sum total of Table 4A of FORM GSTR-3B)</t>
  </si>
  <si>
    <t xml:space="preserve">Inward supplies (other than imports and inward supplies liable to reverse charge but includes services received from SEZs)
</t>
  </si>
  <si>
    <t xml:space="preserve">Inputs</t>
  </si>
  <si>
    <t xml:space="preserve">Capital Goods</t>
  </si>
  <si>
    <t xml:space="preserve">Input Services</t>
  </si>
  <si>
    <t xml:space="preserve">C &amp; D</t>
  </si>
  <si>
    <t xml:space="preserve">Inward supplies liable to reverse charge (other than B above) on which tax is paid &amp; ITC availed</t>
  </si>
  <si>
    <t xml:space="preserve">Inward supplies received from unregistered persons liable to reverse charge (other than B above) on which tax is paid &amp; ITC availed
</t>
  </si>
  <si>
    <t xml:space="preserve">Inward supplies received from registered persons liable to reverse charge (other than B above) on which tax is paid and ITC availed</t>
  </si>
  <si>
    <t xml:space="preserve">Import of goods (including supplies from SEZs)</t>
  </si>
  <si>
    <t xml:space="preserve">Import of services (excluding inward supplies from SEZs)
</t>
  </si>
  <si>
    <t xml:space="preserve">Input Tax credit received from ISD
</t>
  </si>
  <si>
    <t xml:space="preserve">Amount of ITC reclaimed (other than B above) under the
provisions of the Act
</t>
  </si>
  <si>
    <t xml:space="preserve">Sub-total (B to H above)
</t>
  </si>
  <si>
    <t xml:space="preserve">Difference (I - A above)</t>
  </si>
  <si>
    <t xml:space="preserve">Transition Credit through TRAN-I (including revisions if any)</t>
  </si>
  <si>
    <t xml:space="preserve">Transition Credit through TRAN-II
</t>
  </si>
  <si>
    <t xml:space="preserve">Any other ITC availed but not specified above
</t>
  </si>
  <si>
    <t xml:space="preserve">Sub-total (K to M above)</t>
  </si>
  <si>
    <t xml:space="preserve">O</t>
  </si>
  <si>
    <t xml:space="preserve">Total ITC availed (I + N above)</t>
  </si>
  <si>
    <t xml:space="preserve">Details of ITC Reversed and Ineligible ITC as declared in returns filed during the financial year
</t>
  </si>
  <si>
    <t xml:space="preserve">As per Rule 37
</t>
  </si>
  <si>
    <t xml:space="preserve">As per Rule 39</t>
  </si>
  <si>
    <t xml:space="preserve">As per Rule 42
</t>
  </si>
  <si>
    <t xml:space="preserve">As per Rule 43</t>
  </si>
  <si>
    <t xml:space="preserve">As per section 17(5)</t>
  </si>
  <si>
    <t xml:space="preserve">Reversal of TRAN-I credit
</t>
  </si>
  <si>
    <t xml:space="preserve">Reversal of TRAN-II credit</t>
  </si>
  <si>
    <t xml:space="preserve">Other reversals (pl. specify)
</t>
  </si>
  <si>
    <t xml:space="preserve">Total ITC Reversed (A to H above)</t>
  </si>
  <si>
    <t xml:space="preserve">
Net ITC Available for Utilization (6O - 7I)</t>
  </si>
  <si>
    <t xml:space="preserve">Other ITC related information
</t>
  </si>
  <si>
    <t xml:space="preserve">ITC as per GSTR-2A (Table 3 &amp; 5 thereof)</t>
  </si>
  <si>
    <t xml:space="preserve">ITC as per sum total of 6(B) and 6(H) above </t>
  </si>
  <si>
    <t xml:space="preserve">ITC on inward supplies (other than imports and inward supplies liable to reverse charge but includes services received from SEZs) received during 2017-18 but availed during April to September, 2018
</t>
  </si>
  <si>
    <t xml:space="preserve">Difference [A-(B+C)]</t>
  </si>
  <si>
    <t xml:space="preserve">ITC available but not availed (out of D)</t>
  </si>
  <si>
    <t xml:space="preserve">ITC available but ineligible (out of D)
</t>
  </si>
  <si>
    <t xml:space="preserve">IGST paid on import of goods (including supplies from SEZ)
</t>
  </si>
  <si>
    <t xml:space="preserve">IGST credit availed on import of goods (as per 6(E) above)</t>
  </si>
  <si>
    <t xml:space="preserve">Difference (G-H)</t>
  </si>
  <si>
    <t xml:space="preserve">ITC available but not availed on import of goods (Equal to I)</t>
  </si>
  <si>
    <t xml:space="preserve">Total ITC to be lapsed in current financial year (E + F + J) </t>
  </si>
  <si>
    <t xml:space="preserve">Pt. IV</t>
  </si>
  <si>
    <t xml:space="preserve">Details of tax paid as declared in returns filed during the financial year</t>
  </si>
  <si>
    <t xml:space="preserve">Tax Payable</t>
  </si>
  <si>
    <t xml:space="preserve">Paid through cash</t>
  </si>
  <si>
    <t xml:space="preserve">Paid through ITC</t>
  </si>
  <si>
    <t xml:space="preserve">Integrated Tax</t>
  </si>
  <si>
    <t xml:space="preserve">Cenrtal Tax</t>
  </si>
  <si>
    <t xml:space="preserve">State/UT Tax</t>
  </si>
  <si>
    <t xml:space="preserve">Interest</t>
  </si>
  <si>
    <t xml:space="preserve">Late fee</t>
  </si>
  <si>
    <t xml:space="preserve">Penalty</t>
  </si>
  <si>
    <t xml:space="preserve">Other</t>
  </si>
  <si>
    <t xml:space="preserve">Pt. V</t>
  </si>
  <si>
    <t xml:space="preserve">Particulars of the transactions for the previous FY declared in returns of April to September of current FY or upto date of filing of annual return of previous FY whichever is earlier</t>
  </si>
  <si>
    <t xml:space="preserve">Supplies / tax declared through Amendments (+) (net of debit notes)</t>
  </si>
  <si>
    <t xml:space="preserve">Supplies / tax reduced through Amendments (-) (net of credit notes)</t>
  </si>
  <si>
    <t xml:space="preserve">Reversal of ITC availed during previous financial year</t>
  </si>
  <si>
    <t xml:space="preserve">ITC availed for the previous financial year</t>
  </si>
  <si>
    <t xml:space="preserve">Differential tax paid on account of declaration in 10 &amp; 11 above</t>
  </si>
  <si>
    <t xml:space="preserve">Payable</t>
  </si>
  <si>
    <t xml:space="preserve">Paid</t>
  </si>
  <si>
    <t xml:space="preserve">Central Tax</t>
  </si>
  <si>
    <t xml:space="preserve">Pt. VI</t>
  </si>
  <si>
    <t xml:space="preserve">Other Information</t>
  </si>
  <si>
    <t xml:space="preserve">Particulars of Demands and Refunds</t>
  </si>
  <si>
    <t xml:space="preserve">Details</t>
  </si>
  <si>
    <t xml:space="preserve">Late Fee / Others</t>
  </si>
  <si>
    <t xml:space="preserve">Total Refund claimed</t>
  </si>
  <si>
    <t xml:space="preserve">Total Refund sanctioned</t>
  </si>
  <si>
    <t xml:space="preserve">Total Refund Rejected</t>
  </si>
  <si>
    <t xml:space="preserve">Total Refund Pending</t>
  </si>
  <si>
    <t xml:space="preserve">Total demand of taxes</t>
  </si>
  <si>
    <t xml:space="preserve">Total taxes paid in respect of E above</t>
  </si>
  <si>
    <t xml:space="preserve">Total demands pending out of E above</t>
  </si>
  <si>
    <t xml:space="preserve">Information on supplies received from composition taxpayers, deemed supply under section 143 and goods sent on approval basis</t>
  </si>
  <si>
    <t xml:space="preserve">Supplies received from Composition taxpayers</t>
  </si>
  <si>
    <t xml:space="preserve">Deemed supply under Section 143</t>
  </si>
  <si>
    <t xml:space="preserve">Goods sent on approval basis but not returned</t>
  </si>
  <si>
    <t xml:space="preserve">HSN Wise Summary of outward supplies</t>
  </si>
  <si>
    <t xml:space="preserve">HSN Code</t>
  </si>
  <si>
    <t xml:space="preserve">UQC</t>
  </si>
  <si>
    <t xml:space="preserve">Total Quantity</t>
  </si>
  <si>
    <t xml:space="preserve">Rate of Tax</t>
  </si>
  <si>
    <t xml:space="preserve">HSN Wise Summary of Inward supplies</t>
  </si>
  <si>
    <t xml:space="preserve">Late fee payable and paid </t>
  </si>
  <si>
    <t xml:space="preserve">State Tax</t>
  </si>
  <si>
    <t xml:space="preserve">37ABCDE1234A17</t>
  </si>
  <si>
    <t xml:space="preserve">Name</t>
  </si>
  <si>
    <t xml:space="preserve">Demo Company Ltd.</t>
  </si>
  <si>
    <t xml:space="preserve">Registration Date</t>
  </si>
  <si>
    <t xml:space="preserve">First Return</t>
  </si>
  <si>
    <t xml:space="preserve">Return Frequency</t>
  </si>
  <si>
    <t xml:space="preserve">State Code</t>
  </si>
  <si>
    <t xml:space="preserve">37</t>
  </si>
  <si>
    <t xml:space="preserve">B2B Invoices - 4A, 4B, 4C, 6B, 6C | Taxable Value</t>
  </si>
  <si>
    <t xml:space="preserve">B2B Invoices - 4A, 4B, 4C, 6B, 6C | IGST</t>
  </si>
  <si>
    <t xml:space="preserve">B2B Invoices - 4A, 4B, 4C, 6B, 6C | CGST</t>
  </si>
  <si>
    <t xml:space="preserve">B2B Invoices - 4A, 4B, 4C, 6B, 6C | SGST</t>
  </si>
  <si>
    <t xml:space="preserve">B2B Invoices - 4A, 4B, 4C, 6B, 6C | Cess</t>
  </si>
  <si>
    <t xml:space="preserve">B2C Invoices - 5A, 5B - B2C (Large) | Taxable Value</t>
  </si>
  <si>
    <t xml:space="preserve">B2C Invoices - 5A, 5B - B2C (Large) | IGST</t>
  </si>
  <si>
    <t xml:space="preserve">B2C Invoices - 5A, 5B - B2C (Large) | Cess</t>
  </si>
  <si>
    <t xml:space="preserve">B2C Invoices 7 - B2C (Others) | Taxable Value</t>
  </si>
  <si>
    <t xml:space="preserve">B2C Invoices 7 - B2C (Others) | IGST</t>
  </si>
  <si>
    <t xml:space="preserve">B2C Invoices 7 - B2C (Others) | CGST</t>
  </si>
  <si>
    <t xml:space="preserve">B2C Invoices 7 - B2C (Others) | SGST</t>
  </si>
  <si>
    <t xml:space="preserve">B2C Invoices 7 - B2C (Others) | Cess</t>
  </si>
  <si>
    <t xml:space="preserve">Exports Invoices - 6A | Taxable Value</t>
  </si>
  <si>
    <t xml:space="preserve">Exports Invoices - 6A | IGST</t>
  </si>
  <si>
    <t xml:space="preserve">Nil rated, exempted and non GST outward supplies - 8 | Nil-rated Supply</t>
  </si>
  <si>
    <t xml:space="preserve">Nil rated, exempted and non GST outward supplies - 8 | Exempt Supply</t>
  </si>
  <si>
    <t xml:space="preserve">Nil rated, exempted and non GST outward supplies - 8 | Non-GST Supply</t>
  </si>
  <si>
    <t xml:space="preserve">Credit/Debit Notes - 9B (Registered) | Taxable Value</t>
  </si>
  <si>
    <t xml:space="preserve">Credit/Debit Notes - 9B (Registered) | IGST</t>
  </si>
  <si>
    <t xml:space="preserve">Credit/Debit Notes - 9B (Registered) | CGST</t>
  </si>
  <si>
    <t xml:space="preserve">Credit/Debit Notes - 9B (Registered) | SGST</t>
  </si>
  <si>
    <t xml:space="preserve">Credit/Debit Notes - 9B (Registered) | Cess</t>
  </si>
  <si>
    <t xml:space="preserve">Credit/Debit Notes - 9B (Unregistered) | Taxable Value</t>
  </si>
  <si>
    <t xml:space="preserve">Credit/Debit Notes - 9B (Unregistered) | IGST</t>
  </si>
  <si>
    <t xml:space="preserve">Credit/Debit Notes - 9B (Unregistered) | Cess</t>
  </si>
  <si>
    <t xml:space="preserve">Tax Liability (Advances Received) - 11A(1), 11A(2) | Taxable Value</t>
  </si>
  <si>
    <t xml:space="preserve">Tax Liability (Advances Received) - 11A(1), 11A(2) | IGST</t>
  </si>
  <si>
    <t xml:space="preserve">Tax Liability (Advances Received) - 11A(1), 11A(2) | CGST</t>
  </si>
  <si>
    <t xml:space="preserve">Tax Liability (Advances Received) - 11A(1), 11A(2) | SGST</t>
  </si>
  <si>
    <t xml:space="preserve">Tax Liability (Advances Received) - 11A(1), 11A(2) | Cess</t>
  </si>
  <si>
    <t xml:space="preserve">Adjustment of Advances - 11B(1), 11B(2) | Taxable Value</t>
  </si>
  <si>
    <t xml:space="preserve">Adjustment of Advances - 11B(1), 11B(2) | IGST</t>
  </si>
  <si>
    <t xml:space="preserve">Adjustment of Advances - 11B(1), 11B(2) | CGST</t>
  </si>
  <si>
    <t xml:space="preserve">Adjustment of Advances - 11B(1), 11B(2) | SGST</t>
  </si>
  <si>
    <t xml:space="preserve">Adjustment of Advances - 11B(1), 11B(2) | Cess</t>
  </si>
  <si>
    <t xml:space="preserve">Amended B2B Invoices - 9A | Taxable Value</t>
  </si>
  <si>
    <t xml:space="preserve">Amended B2B Invoices - 9A | IGST</t>
  </si>
  <si>
    <t xml:space="preserve">Amended B2B Invoices - 9A | CGST</t>
  </si>
  <si>
    <t xml:space="preserve">Amended B2B Invoices - 9A | SGST</t>
  </si>
  <si>
    <t xml:space="preserve">Amended B2B Invoices - 9A | Cess</t>
  </si>
  <si>
    <t xml:space="preserve">Amended B2C (Large) Invoices - 9A | Taxable Value</t>
  </si>
  <si>
    <t xml:space="preserve">Amended B2C (Large) Invoices - 9A | IGST</t>
  </si>
  <si>
    <t xml:space="preserve">Amended B2C (Large) Invoices - 9A | Cess</t>
  </si>
  <si>
    <t xml:space="preserve">Amended B2C (Others) - 10 | Taxable Value</t>
  </si>
  <si>
    <t xml:space="preserve">Amended B2C (Others) - 10 | IGST</t>
  </si>
  <si>
    <t xml:space="preserve">Amended B2C (Others) - 10 | CGST</t>
  </si>
  <si>
    <t xml:space="preserve">Amended B2C (Others) - 10 | SGST</t>
  </si>
  <si>
    <t xml:space="preserve">Amended B2C (Others) - 10 | Cess</t>
  </si>
  <si>
    <t xml:space="preserve">Amended Exports Invoices - 9A | Taxable Value</t>
  </si>
  <si>
    <t xml:space="preserve">Amended Exports Invoices - 9A | IGST</t>
  </si>
  <si>
    <t xml:space="preserve">Amended Credit/Debit Notes (Registered) - 9C | Taxable Value</t>
  </si>
  <si>
    <t xml:space="preserve">Amended Credit/Debit Notes (Registered) - 9C | IGST</t>
  </si>
  <si>
    <t xml:space="preserve">Amended Credit/Debit Notes (Registered) - 9C | CGST</t>
  </si>
  <si>
    <t xml:space="preserve">Amended Credit/Debit Notes (Registered) - 9C | SGST</t>
  </si>
  <si>
    <t xml:space="preserve">Amended Credit/Debit Notes (Registered) - 9C | Cess</t>
  </si>
  <si>
    <t xml:space="preserve">Amended Credit/Debit Notes (Unregistered) - 9C | Taxable Value</t>
  </si>
  <si>
    <t xml:space="preserve">Amended Credit/Debit Notes (Unregistered) - 9C | IGST</t>
  </si>
  <si>
    <t xml:space="preserve">Amended Credit/Debit Notes (Unregistered) - 9C | Cess</t>
  </si>
  <si>
    <t xml:space="preserve">Amended Tax Liability (Advance Received) - 11A | Taxable Value</t>
  </si>
  <si>
    <t xml:space="preserve">Amended Tax Liability (Advance Received) - 11A | IGST</t>
  </si>
  <si>
    <t xml:space="preserve">Amended Tax Liability (Advance Received) - 11A | CGST</t>
  </si>
  <si>
    <t xml:space="preserve">Amended Tax Liability (Advance Received) - 11A | SGST</t>
  </si>
  <si>
    <t xml:space="preserve">Amended Tax Liability (Advance Received) - 11A | Cess</t>
  </si>
  <si>
    <t xml:space="preserve">Amendment of Adjustment of Advances - 11B | Taxable Value</t>
  </si>
  <si>
    <t xml:space="preserve">Amendment of Adjustment of Advances - 11B | IGST</t>
  </si>
  <si>
    <t xml:space="preserve">Amendment of Adjustment of Advances - 11B | CGST</t>
  </si>
  <si>
    <t xml:space="preserve">Amendment of Adjustment of Advances - 11B | SGST</t>
  </si>
  <si>
    <t xml:space="preserve">Amendment of Adjustment of Advances - 11B | Cess</t>
  </si>
  <si>
    <t xml:space="preserve">3.1 (a) Outward taxable supplies (other than zero rated, nil rated and exempted) | Taxable Value</t>
  </si>
  <si>
    <t xml:space="preserve">3.1 (a) Outward taxable supplies (other than zero rated, nil rated and exempted) | IGST</t>
  </si>
  <si>
    <t xml:space="preserve">3.1 (a) Outward taxable supplies (other than zero rated, nil rated and exempted) | CGST</t>
  </si>
  <si>
    <t xml:space="preserve">3.1 (a) Outward taxable supplies (other than zero rated, nil rated and exempted) | SGST</t>
  </si>
  <si>
    <t xml:space="preserve">3.1 (a) Outward taxable supplies (other than zero rated, nil rated and exempted) | Cess</t>
  </si>
  <si>
    <t xml:space="preserve">3.1 (b) Outward taxable supplies (zero rated) | Taxable Value</t>
  </si>
  <si>
    <t xml:space="preserve">3.1 (b) Outward taxable supplies (zero rated) | IGST</t>
  </si>
  <si>
    <t xml:space="preserve">3.1 (b) Outward taxable supplies (zero rated) | Cess</t>
  </si>
  <si>
    <t xml:space="preserve">3.1 (c) Other outward supplies (Nil rated, exempted) | Value</t>
  </si>
  <si>
    <t xml:space="preserve">3.1 (d) Inward supplies (liable to reverse charge) | Taxable Value</t>
  </si>
  <si>
    <t xml:space="preserve">3.1 (d) Inward supplies (liable to reverse charge) | IGST</t>
  </si>
  <si>
    <t xml:space="preserve">3.1 (d) Inward supplies (liable to reverse charge) | CGST</t>
  </si>
  <si>
    <t xml:space="preserve">3.1 (d) Inward supplies (liable to reverse charge) | SGST</t>
  </si>
  <si>
    <t xml:space="preserve">3.1 (d) Inward supplies (liable to reverse charge) | Cess</t>
  </si>
  <si>
    <t xml:space="preserve">3.1 (e) Non-GST outward supplies | Value</t>
  </si>
  <si>
    <t xml:space="preserve">4 (A) ITC Available - (1) Import of goods | IGST</t>
  </si>
  <si>
    <t xml:space="preserve">4 (A) ITC Available - (1) Import of goods | Cess</t>
  </si>
  <si>
    <t xml:space="preserve">4 (A) ITC Available - (2) Import of services | IGST</t>
  </si>
  <si>
    <t xml:space="preserve">4 (A) ITC Available - (2) Import of services | Cess</t>
  </si>
  <si>
    <t xml:space="preserve">4 (A) ITC Available - (3) Inward supplies liable to reverse charge (other than 1 and 2) | IGST</t>
  </si>
  <si>
    <t xml:space="preserve">4 (A) ITC Available - (3) Inward supplies liable to reverse charge (other than 1 and 2) | CGST</t>
  </si>
  <si>
    <t xml:space="preserve">4 (A) ITC Available - (3) Inward supplies liable to reverse charge (other than 1 and 2) | SGST</t>
  </si>
  <si>
    <t xml:space="preserve">4 (A) ITC Available - (3) Inward supplies liable to reverse charge (other than 1 and 2) | Cess</t>
  </si>
  <si>
    <t xml:space="preserve">4 (A) ITC Available - (4) Inward supplies from ISD | IGST</t>
  </si>
  <si>
    <t xml:space="preserve">4 (A) ITC Available - (4) Inward supplies from ISD | CGST</t>
  </si>
  <si>
    <t xml:space="preserve">4 (A) ITC Available - (4) Inward supplies from ISD | SGST</t>
  </si>
  <si>
    <t xml:space="preserve">4 (A) ITC Available - (4) Inward supplies from ISD | Cess</t>
  </si>
  <si>
    <t xml:space="preserve">4 (A) ITC Available - (5) All other ITC | IGST</t>
  </si>
  <si>
    <t xml:space="preserve">4 (A) ITC Available - (5) All other ITC | CGST</t>
  </si>
  <si>
    <t xml:space="preserve">4 (A) ITC Available - (5) All other ITC | SGST</t>
  </si>
  <si>
    <t xml:space="preserve">4 (A) ITC Available - (5) All other ITC | Cess</t>
  </si>
  <si>
    <t xml:space="preserve">4 (B) ITC Reversed - (1) As per rules 42 and 43 of CGST Rules | IGST</t>
  </si>
  <si>
    <t xml:space="preserve">4 (B) ITC Reversed - (1) As per rules 42 and 43 of CGST Rules | CGST</t>
  </si>
  <si>
    <t xml:space="preserve">4 (B) ITC Reversed - (1) As per rules 42 and 43 of CGST Rules | SGST</t>
  </si>
  <si>
    <t xml:space="preserve">4 (B) ITC Reversed - (1) As per rules 42 and 43 of CGST Rules | Cess</t>
  </si>
  <si>
    <t xml:space="preserve">4 (B) ITC Reversed - (2) Others | IGST</t>
  </si>
  <si>
    <t xml:space="preserve">4 (B) ITC Reversed - (2) Others | CGST</t>
  </si>
  <si>
    <t xml:space="preserve">4 (B) ITC Reversed - (2) Others | SGST</t>
  </si>
  <si>
    <t xml:space="preserve">4 (B) ITC Reversed - (2) Others | Cess</t>
  </si>
  <si>
    <t xml:space="preserve">4 (C) Net ITC Available 4(A) - 4(B) | IGST</t>
  </si>
  <si>
    <t xml:space="preserve">4 (C) Net ITC Available 4(A) - 4(B) | CGST</t>
  </si>
  <si>
    <t xml:space="preserve">4 (C) Net ITC Available 4(A) - 4(B) | SGST</t>
  </si>
  <si>
    <t xml:space="preserve">4 (C) Net ITC Available 4(A) - 4(B) | Cess</t>
  </si>
  <si>
    <t xml:space="preserve">4 (D) Ineligible ITC - (1) As per section 17(5) | IGST</t>
  </si>
  <si>
    <t xml:space="preserve">4 (D) Ineligible ITC - (1) As per section 17(5) | CGST</t>
  </si>
  <si>
    <t xml:space="preserve">4 (D) Ineligible ITC - (1) As per section 17(5) | SGST</t>
  </si>
  <si>
    <t xml:space="preserve">4 (D) Ineligible ITC - (1) As per section 17(5) | Cess</t>
  </si>
  <si>
    <t xml:space="preserve">4 (D) Ineligible ITC - (2) Others | IGST</t>
  </si>
  <si>
    <t xml:space="preserve">4 (D) Ineligible ITC - (2) Others | CGST</t>
  </si>
  <si>
    <t xml:space="preserve">4 (D) Ineligible ITC - (2) Others | SGST</t>
  </si>
  <si>
    <t xml:space="preserve">4 (D) Ineligible ITC - (2) Others | Cess</t>
  </si>
  <si>
    <t xml:space="preserve">6.1 Payment of Tax - Tax Payable | IGST</t>
  </si>
  <si>
    <t xml:space="preserve">6.1 Payment of Tax - Tax Payable | CGST</t>
  </si>
  <si>
    <t xml:space="preserve">6.1 Payment of Tax - Tax Payable | SGST</t>
  </si>
  <si>
    <t xml:space="preserve">6.1 Payment of Tax - Tax Payable | Cess</t>
  </si>
  <si>
    <t xml:space="preserve">6.1 Payment of Tax - Interest Payable | IGST</t>
  </si>
  <si>
    <t xml:space="preserve">6.1 Payment of Tax - Interest Payable | CGST</t>
  </si>
  <si>
    <t xml:space="preserve">6.1 Payment of Tax - Interest Payable | SGST</t>
  </si>
  <si>
    <t xml:space="preserve">6.1 Payment of Tax - Interest Payable | Cess</t>
  </si>
  <si>
    <t xml:space="preserve">6.1 Payment of Tax - Late Fee Payable | CGST</t>
  </si>
  <si>
    <t xml:space="preserve">6.1 Payment of Tax - Late Fee Payable | SGST</t>
  </si>
  <si>
    <t xml:space="preserve">6.1 Payment of Tax - Tax paid in Cash | IGST</t>
  </si>
  <si>
    <t xml:space="preserve">6.1 Payment of Tax - Tax paid in Cash | CGST</t>
  </si>
  <si>
    <t xml:space="preserve">6.1 Payment of Tax - Tax paid in Cash | SGST</t>
  </si>
  <si>
    <t xml:space="preserve">6.1 Payment of Tax - Tax paid in Cash | Cess</t>
  </si>
  <si>
    <t xml:space="preserve">6.1 Payment of Tax - Interest paid in Cash | IGST</t>
  </si>
  <si>
    <t xml:space="preserve">6.1 Payment of Tax - Interest paid in Cash | CGST</t>
  </si>
  <si>
    <t xml:space="preserve">6.1 Payment of Tax - Interest paid in Cash | SGST</t>
  </si>
  <si>
    <t xml:space="preserve">6.1 Payment of Tax - Interest paid in Cash | Cess</t>
  </si>
  <si>
    <t xml:space="preserve">6.1 Payment of Tax - Late Fee paid in Cash | CGST</t>
  </si>
  <si>
    <t xml:space="preserve">6.1 Payment of Tax - Late Fee paid in Cash | SGST</t>
  </si>
  <si>
    <t xml:space="preserve">6.1 Payment of Tax - IGST using IGST</t>
  </si>
  <si>
    <t xml:space="preserve">6.1 Payment of Tax - IGST using CGST</t>
  </si>
  <si>
    <t xml:space="preserve">6.1 Payment of Tax - IGST using SGST</t>
  </si>
  <si>
    <t xml:space="preserve">6.1 Payment of Tax - CGST using IGST</t>
  </si>
  <si>
    <t xml:space="preserve">6.1 Payment of Tax - CGST using CGST</t>
  </si>
  <si>
    <t xml:space="preserve">6.1 Payment of Tax - SGST using IGST</t>
  </si>
  <si>
    <t xml:space="preserve">6.1 Payment of Tax - SGST using SGST</t>
  </si>
  <si>
    <t xml:space="preserve">6.1 Payment of Tax - Cess using Cess</t>
  </si>
  <si>
    <t xml:space="preserve">Doc. Type</t>
  </si>
  <si>
    <t xml:space="preserve">Invoice Month</t>
  </si>
  <si>
    <t xml:space="preserve">Filing Period</t>
  </si>
  <si>
    <t xml:space="preserve">Invoice Type</t>
  </si>
  <si>
    <t xml:space="preserve">Customer GSTIN</t>
  </si>
  <si>
    <t xml:space="preserve">Customer Name</t>
  </si>
  <si>
    <t xml:space="preserve">POS State</t>
  </si>
  <si>
    <t xml:space="preserve">Reverse Charge</t>
  </si>
  <si>
    <t xml:space="preserve">Tax Rate</t>
  </si>
  <si>
    <t xml:space="preserve">Filing Status</t>
  </si>
  <si>
    <t xml:space="preserve">Your Taxable Amount</t>
  </si>
  <si>
    <t xml:space="preserve">Your IGST Amount</t>
  </si>
  <si>
    <t xml:space="preserve">Your CGST Amount</t>
  </si>
  <si>
    <t xml:space="preserve">Your SGST Amount</t>
  </si>
  <si>
    <t xml:space="preserve">Your Cess Amount</t>
  </si>
  <si>
    <t xml:space="preserve">Portal Taxable Amount</t>
  </si>
  <si>
    <t xml:space="preserve">Portal IGST Amount</t>
  </si>
  <si>
    <t xml:space="preserve">Portal CGST Amount</t>
  </si>
  <si>
    <t xml:space="preserve">Portal SGST Amount</t>
  </si>
  <si>
    <t xml:space="preserve">Portal Cess Amount</t>
  </si>
  <si>
    <t xml:space="preserve">Taxable Amount (Diff.)</t>
  </si>
  <si>
    <t xml:space="preserve">IGST Amount (Diff.)</t>
  </si>
  <si>
    <t xml:space="preserve">CGST Amount (Diff.)</t>
  </si>
  <si>
    <t xml:space="preserve">SGST Amount (Diff.)</t>
  </si>
  <si>
    <t xml:space="preserve">Cess Amount (Diff.)</t>
  </si>
  <si>
    <t xml:space="preserve">GSTR-1 Table</t>
  </si>
  <si>
    <t xml:space="preserve">Amended / Cancelled</t>
  </si>
  <si>
    <t xml:space="preserve">Filing Period (FY)</t>
  </si>
  <si>
    <t xml:space="preserve">R</t>
  </si>
  <si>
    <t xml:space="preserve">33XCLCY0713J1ZK</t>
  </si>
  <si>
    <t xml:space="preserve">Axis Metals Ltd.</t>
  </si>
  <si>
    <t xml:space="preserve">33 - TN</t>
  </si>
  <si>
    <t xml:space="preserve">4A</t>
  </si>
  <si>
    <t xml:space="preserve">37UUZCG1986Y1Z3</t>
  </si>
  <si>
    <t xml:space="preserve">Mahindra &amp; Mahindra Transport Ltd.</t>
  </si>
  <si>
    <t xml:space="preserve">37 - AP</t>
  </si>
  <si>
    <t xml:space="preserve">37FKXCD6884H1ZZ</t>
  </si>
  <si>
    <t xml:space="preserve">Bharti Metals Ltd.</t>
  </si>
  <si>
    <t xml:space="preserve">B2CS</t>
  </si>
  <si>
    <t xml:space="preserve">Tata Pharmaceuticals Ltd.</t>
  </si>
  <si>
    <t xml:space="preserve">7</t>
  </si>
  <si>
    <t xml:space="preserve">36RDLCU7703D1ZN</t>
  </si>
  <si>
    <t xml:space="preserve">ICICI Techonolgies Ltd.</t>
  </si>
  <si>
    <t xml:space="preserve">37YPVCX5833Y1Z2</t>
  </si>
  <si>
    <t xml:space="preserve">Wipro Consultancy Ltd.</t>
  </si>
  <si>
    <t xml:space="preserve">37PBJCU7490Z1Z8</t>
  </si>
  <si>
    <t xml:space="preserve">Bajaj Industries Ltd.</t>
  </si>
  <si>
    <t xml:space="preserve">37QVTCQ4880M1ZQ</t>
  </si>
  <si>
    <t xml:space="preserve">Tata Metals Ltd.</t>
  </si>
  <si>
    <t xml:space="preserve">37XYUCE4968Y1ZV</t>
  </si>
  <si>
    <t xml:space="preserve">Sun Auto Ltd.</t>
  </si>
  <si>
    <t xml:space="preserve">37CFSCU5201S1Z5</t>
  </si>
  <si>
    <t xml:space="preserve">Asian Software Ltd.</t>
  </si>
  <si>
    <t xml:space="preserve">37MPDCJ7955F1Z2</t>
  </si>
  <si>
    <t xml:space="preserve">Unilever Laboratories Ltd.</t>
  </si>
  <si>
    <t xml:space="preserve">37KCPCL5356I1ZJ</t>
  </si>
  <si>
    <t xml:space="preserve">Sun Consultancy Ltd.</t>
  </si>
  <si>
    <t xml:space="preserve">37QQECF9808D1Z7</t>
  </si>
  <si>
    <t xml:space="preserve">ITC Bank Ltd.</t>
  </si>
  <si>
    <t xml:space="preserve">37NUTCT4920I1ZB</t>
  </si>
  <si>
    <t xml:space="preserve">Maruti Suzuki Bank Ltd.</t>
  </si>
  <si>
    <t xml:space="preserve">37MTFCY7517L1ZA</t>
  </si>
  <si>
    <t xml:space="preserve">Unilever Auto Ltd.</t>
  </si>
  <si>
    <t xml:space="preserve">37NCRCB4092P1ZB</t>
  </si>
  <si>
    <t xml:space="preserve">Dr. Reddy's Bank Ltd.</t>
  </si>
  <si>
    <t xml:space="preserve">37VPOCP6894K1ZX</t>
  </si>
  <si>
    <t xml:space="preserve">Reliance Laboratories Ltd.</t>
  </si>
  <si>
    <t xml:space="preserve">37URYCI1665C1ZP</t>
  </si>
  <si>
    <t xml:space="preserve">ICICI Power Ltd.</t>
  </si>
  <si>
    <t xml:space="preserve">37JSRCF7967O1Z2</t>
  </si>
  <si>
    <t xml:space="preserve">Bharti Techonolgies Ltd.</t>
  </si>
  <si>
    <t xml:space="preserve">37FZKCI4171J1ZO</t>
  </si>
  <si>
    <t xml:space="preserve">Dr. Reddy's Steel Ltd.</t>
  </si>
  <si>
    <t xml:space="preserve">37CVWCK0496N1Z9</t>
  </si>
  <si>
    <t xml:space="preserve">Dr. Reddy's Petrochemicals Ltd.</t>
  </si>
  <si>
    <t xml:space="preserve">37LXSCI5498F1Z7</t>
  </si>
  <si>
    <t xml:space="preserve">Bharti Steel Ltd.</t>
  </si>
  <si>
    <t xml:space="preserve">37LLICW8639E1ZW</t>
  </si>
  <si>
    <t xml:space="preserve">Bharti Bank Ltd.</t>
  </si>
  <si>
    <t xml:space="preserve">37WGOCM3662U1ZE</t>
  </si>
  <si>
    <t xml:space="preserve">Asian Petrochemicals Ltd.</t>
  </si>
  <si>
    <t xml:space="preserve">37JXWCA5757G1ZH</t>
  </si>
  <si>
    <t xml:space="preserve">Maruti Suzuki Transport Ltd.</t>
  </si>
  <si>
    <t xml:space="preserve">37JDVCM4278E1ZH</t>
  </si>
  <si>
    <t xml:space="preserve">Bharti Consultancy Ltd.</t>
  </si>
  <si>
    <t xml:space="preserve">37GJECP9115H1ZL</t>
  </si>
  <si>
    <t xml:space="preserve">Cipla Petrochemicals Ltd.</t>
  </si>
  <si>
    <t xml:space="preserve">37SSRCT0733I1ZH</t>
  </si>
  <si>
    <t xml:space="preserve">Mahindra &amp; Mahindra Auto Ltd.</t>
  </si>
  <si>
    <t xml:space="preserve">37JVNCH4054R1ZC</t>
  </si>
  <si>
    <t xml:space="preserve">Tata Motors Ltd.</t>
  </si>
  <si>
    <t xml:space="preserve">37LCCCU0150Z1Z6</t>
  </si>
  <si>
    <t xml:space="preserve">HDFC Transport Ltd.</t>
  </si>
  <si>
    <t xml:space="preserve">37CAHCE1316J1ZO</t>
  </si>
  <si>
    <t xml:space="preserve">Dr. Reddy's Finance Ltd.</t>
  </si>
  <si>
    <t xml:space="preserve">37UCGCT1843N1Z8</t>
  </si>
  <si>
    <t xml:space="preserve">Sun Motors Ltd.</t>
  </si>
  <si>
    <t xml:space="preserve">37NRMCK7709J1ZM</t>
  </si>
  <si>
    <t xml:space="preserve">Asian Motors Ltd.</t>
  </si>
  <si>
    <t xml:space="preserve">37KXCCH2585S1Z8</t>
  </si>
  <si>
    <t xml:space="preserve">37NLHCR8408U1ZC</t>
  </si>
  <si>
    <t xml:space="preserve">HDFC Finance Ltd.</t>
  </si>
  <si>
    <t xml:space="preserve">37AAKCL2901J1ZF</t>
  </si>
  <si>
    <t xml:space="preserve">37FOGCU5567H1ZX</t>
  </si>
  <si>
    <t xml:space="preserve">Bajaj Laboratories Ltd.</t>
  </si>
  <si>
    <t xml:space="preserve">37PHACY4761H1ZA</t>
  </si>
  <si>
    <t xml:space="preserve">Wipro Software Ltd.</t>
  </si>
  <si>
    <t xml:space="preserve">37CWOCJ2026U1ZG</t>
  </si>
  <si>
    <t xml:space="preserve">Reliance Power Ltd.</t>
  </si>
  <si>
    <t xml:space="preserve">37AMVCR5095R1ZA</t>
  </si>
  <si>
    <t xml:space="preserve">Larsen &amp; Toubro Finance Ltd.</t>
  </si>
  <si>
    <t xml:space="preserve">37CYBCY3691G1ZM</t>
  </si>
  <si>
    <t xml:space="preserve">37DWJCP1236S1ZG</t>
  </si>
  <si>
    <t xml:space="preserve">Maruti Suzuki Laboratories Ltd.</t>
  </si>
  <si>
    <t xml:space="preserve">37OAPCK6139T1ZZ</t>
  </si>
  <si>
    <t xml:space="preserve">ICICI Motors Ltd.</t>
  </si>
  <si>
    <t xml:space="preserve">37AROCS1657G1Z1</t>
  </si>
  <si>
    <t xml:space="preserve">Tata Bank Ltd.</t>
  </si>
  <si>
    <t xml:space="preserve">37DOOCU8381Y1ZQ</t>
  </si>
  <si>
    <t xml:space="preserve">ITC Metals Ltd.</t>
  </si>
  <si>
    <t xml:space="preserve">37TAUCJ4607Y1ZN</t>
  </si>
  <si>
    <t xml:space="preserve">Wipro Techonolgies Ltd.</t>
  </si>
  <si>
    <t xml:space="preserve">37SADCH6937X1ZW</t>
  </si>
  <si>
    <t xml:space="preserve">Asian Transport Ltd.</t>
  </si>
  <si>
    <t xml:space="preserve">37SAICM8598B1ZI</t>
  </si>
  <si>
    <t xml:space="preserve">Tata Transport Ltd.</t>
  </si>
  <si>
    <t xml:space="preserve">37DURCO0688L1ZD</t>
  </si>
  <si>
    <t xml:space="preserve">Maruti Suzuki Motors Ltd.</t>
  </si>
  <si>
    <t xml:space="preserve">37XJUCX0727P1Z7</t>
  </si>
  <si>
    <t xml:space="preserve">37HOQCM3778P1ZB</t>
  </si>
  <si>
    <t xml:space="preserve">Hero Power Ltd.</t>
  </si>
  <si>
    <t xml:space="preserve">37KBNCP6961B1ZT</t>
  </si>
  <si>
    <t xml:space="preserve">Asian Metals Ltd.</t>
  </si>
  <si>
    <t xml:space="preserve">37XRKCK6803Z1ZP</t>
  </si>
  <si>
    <t xml:space="preserve">Hero Finance Ltd.</t>
  </si>
  <si>
    <t xml:space="preserve">37HBPCB8632N1ZN</t>
  </si>
  <si>
    <t xml:space="preserve">Adani Gas Ltd.</t>
  </si>
  <si>
    <t xml:space="preserve">37IRKCZ9944A1ZO</t>
  </si>
  <si>
    <t xml:space="preserve">ITC Transport Ltd.</t>
  </si>
  <si>
    <t xml:space="preserve">37BTBCP7482M1ZO</t>
  </si>
  <si>
    <t xml:space="preserve">Sun Techonolgies Ltd.</t>
  </si>
  <si>
    <t xml:space="preserve">37UUDCZ1939D1ZK</t>
  </si>
  <si>
    <t xml:space="preserve">Unilever Software Ltd.</t>
  </si>
  <si>
    <t xml:space="preserve">37LSBCZ2227V1Z7</t>
  </si>
  <si>
    <t xml:space="preserve">Maruti Suzuki Steel Ltd.</t>
  </si>
  <si>
    <t xml:space="preserve">37TWYCF6115U1ZN</t>
  </si>
  <si>
    <t xml:space="preserve">Adani Auto Ltd.</t>
  </si>
  <si>
    <t xml:space="preserve">37HLPCM4718B1ZL</t>
  </si>
  <si>
    <t xml:space="preserve">37RIGCV0679U1ZA</t>
  </si>
  <si>
    <t xml:space="preserve">Reliance Gas Ltd.</t>
  </si>
  <si>
    <t xml:space="preserve">37RYGCO8865L1ZR</t>
  </si>
  <si>
    <t xml:space="preserve">ITC Consultancy Ltd.</t>
  </si>
  <si>
    <t xml:space="preserve">37TQZCI9897L1ZI</t>
  </si>
  <si>
    <t xml:space="preserve">Dr. Reddy's Laboratories Ltd.</t>
  </si>
  <si>
    <t xml:space="preserve">37ZRICU8840H1Z7</t>
  </si>
  <si>
    <t xml:space="preserve">Tata Gas Ltd.</t>
  </si>
  <si>
    <t xml:space="preserve">37EXICH2767R1ZA</t>
  </si>
  <si>
    <t xml:space="preserve">37RQQCQ1961X1ZO</t>
  </si>
  <si>
    <t xml:space="preserve">Sun Metals Ltd.</t>
  </si>
  <si>
    <t xml:space="preserve">37FSCCB3425F1ZV</t>
  </si>
  <si>
    <t xml:space="preserve">Wipro Transport Ltd.</t>
  </si>
  <si>
    <t xml:space="preserve">37QTLCW2146J1ZF</t>
  </si>
  <si>
    <t xml:space="preserve">Sun Laboratories Ltd.</t>
  </si>
  <si>
    <t xml:space="preserve">37MFBCF4066R1ZG</t>
  </si>
  <si>
    <t xml:space="preserve">Wipro Metals Ltd.</t>
  </si>
  <si>
    <t xml:space="preserve">37FAWCT2508Q1Z9</t>
  </si>
  <si>
    <t xml:space="preserve">37LCCCN8017C1ZA</t>
  </si>
  <si>
    <t xml:space="preserve">Cipla Consultancy Ltd.</t>
  </si>
  <si>
    <t xml:space="preserve">37UUXCV6921A1ZA</t>
  </si>
  <si>
    <t xml:space="preserve">HDFC Power Ltd.</t>
  </si>
  <si>
    <t xml:space="preserve">37HFDCJ3078V1Z5</t>
  </si>
  <si>
    <t xml:space="preserve">37KRBCU8136S1Z9</t>
  </si>
  <si>
    <t xml:space="preserve">Tata Software Ltd.</t>
  </si>
  <si>
    <t xml:space="preserve">37AKPCM9154R1ZP</t>
  </si>
  <si>
    <t xml:space="preserve">Mahindra &amp; Mahindra Gas Ltd.</t>
  </si>
  <si>
    <t xml:space="preserve">37NIJCJ6095F1ZC</t>
  </si>
  <si>
    <t xml:space="preserve">Hero Transport Ltd.</t>
  </si>
  <si>
    <t xml:space="preserve">37CPVCD8553E1Z6</t>
  </si>
  <si>
    <t xml:space="preserve">37WHJCU8452Z1ZT</t>
  </si>
  <si>
    <t xml:space="preserve">ITC Techonolgies Ltd.</t>
  </si>
  <si>
    <t xml:space="preserve">37AJJCG6976M1Z5</t>
  </si>
  <si>
    <t xml:space="preserve">Tata Petrochemicals Ltd.</t>
  </si>
  <si>
    <t xml:space="preserve">37CMYCA8944W1Z8</t>
  </si>
  <si>
    <t xml:space="preserve">Tata Finance Ltd.</t>
  </si>
  <si>
    <t xml:space="preserve">37PWYCG1047Q1Z1</t>
  </si>
  <si>
    <t xml:space="preserve">Larsen &amp; Toubro Laboratories Ltd.</t>
  </si>
  <si>
    <t xml:space="preserve">37NIVCR8750N1ZD</t>
  </si>
  <si>
    <t xml:space="preserve">Asian Consultancy Ltd.</t>
  </si>
  <si>
    <t xml:space="preserve">37EFLCL3909L1ZM</t>
  </si>
  <si>
    <t xml:space="preserve">37KDHCK1897Y1ZO</t>
  </si>
  <si>
    <t xml:space="preserve">Asian Auto Ltd.</t>
  </si>
  <si>
    <t xml:space="preserve">37MGKCG6744F1ZO</t>
  </si>
  <si>
    <t xml:space="preserve">37SNECC0528V1ZU</t>
  </si>
  <si>
    <t xml:space="preserve">Cipla Bank Ltd.</t>
  </si>
  <si>
    <t xml:space="preserve">37TDJCS7547F1Z9</t>
  </si>
  <si>
    <t xml:space="preserve">Bharti Software Ltd.</t>
  </si>
  <si>
    <t xml:space="preserve">37TWQCV4336C1ZD</t>
  </si>
  <si>
    <t xml:space="preserve">37KVSCP3204B1Z5</t>
  </si>
  <si>
    <t xml:space="preserve">Infosys Petrochemicals Ltd.</t>
  </si>
  <si>
    <t xml:space="preserve">37YATCH4608R1ZY</t>
  </si>
  <si>
    <t xml:space="preserve">Tata Power Ltd.</t>
  </si>
  <si>
    <t xml:space="preserve">37NMTCQ2174P1ZE</t>
  </si>
  <si>
    <t xml:space="preserve">Hero Metals Ltd.</t>
  </si>
  <si>
    <t xml:space="preserve">37HNWCF8394Z1ZO</t>
  </si>
  <si>
    <t xml:space="preserve">Wipro Motors Ltd.</t>
  </si>
  <si>
    <t xml:space="preserve">37QEXCU2795H1ZQ</t>
  </si>
  <si>
    <t xml:space="preserve">Wipro Gas Ltd.</t>
  </si>
  <si>
    <t xml:space="preserve">37UVICJ1208Q1ZG</t>
  </si>
  <si>
    <t xml:space="preserve">ICICI Petrochemicals Ltd.</t>
  </si>
  <si>
    <t xml:space="preserve">37GQNCH9032O1ZR</t>
  </si>
  <si>
    <t xml:space="preserve">ITC Petrochemicals Ltd.</t>
  </si>
  <si>
    <t xml:space="preserve">37AGCCF2384I1Z6</t>
  </si>
  <si>
    <t xml:space="preserve">Bharti Power Ltd.</t>
  </si>
  <si>
    <t xml:space="preserve">37JCRCK3139C1Z3</t>
  </si>
  <si>
    <t xml:space="preserve">Bharti Finance Ltd.</t>
  </si>
  <si>
    <t xml:space="preserve">37RAMCB6828A1Z7</t>
  </si>
  <si>
    <t xml:space="preserve">Bharti Transport Ltd.</t>
  </si>
  <si>
    <t xml:space="preserve">37MPNCG1229Y1ZD</t>
  </si>
  <si>
    <t xml:space="preserve">Bajaj Finance Ltd.</t>
  </si>
  <si>
    <t xml:space="preserve">37TDJCB9903Y1ZR</t>
  </si>
  <si>
    <t xml:space="preserve">Axis Power Ltd.</t>
  </si>
  <si>
    <t xml:space="preserve">37VJECO6700P1ZX</t>
  </si>
  <si>
    <t xml:space="preserve">Sun Finance Ltd.</t>
  </si>
  <si>
    <t xml:space="preserve">37PLXCP8278Q1ZS</t>
  </si>
  <si>
    <t xml:space="preserve">Maruti Suzuki Petrochemicals Ltd.</t>
  </si>
  <si>
    <t xml:space="preserve">37RARCJ1027Q1ZG</t>
  </si>
  <si>
    <t xml:space="preserve">Asian Techonolgies Ltd.</t>
  </si>
  <si>
    <t xml:space="preserve">37SPECZ9589Y1Z2</t>
  </si>
  <si>
    <t xml:space="preserve">Cipla Techonolgies Ltd.</t>
  </si>
  <si>
    <t xml:space="preserve">37XTACA0364A1ZO</t>
  </si>
  <si>
    <t xml:space="preserve">Asian Finance Ltd.</t>
  </si>
  <si>
    <t xml:space="preserve">37MFDCT2322K1ZR</t>
  </si>
  <si>
    <t xml:space="preserve">37IXBCR2479Y1ZO</t>
  </si>
  <si>
    <t xml:space="preserve">Dr. Reddy's Consultancy Ltd.</t>
  </si>
  <si>
    <t xml:space="preserve">37EYECY1554U1ZY</t>
  </si>
  <si>
    <t xml:space="preserve">HDFC Auto Ltd.</t>
  </si>
  <si>
    <t xml:space="preserve">EXEMPT</t>
  </si>
  <si>
    <t xml:space="preserve">8</t>
  </si>
  <si>
    <t xml:space="preserve">NONGST</t>
  </si>
  <si>
    <t xml:space="preserve">36OJBCN9139M1Z1</t>
  </si>
  <si>
    <t xml:space="preserve">37GDQCU9707D1ZJ</t>
  </si>
  <si>
    <t xml:space="preserve">Mahindra &amp; Mahindra Laboratories Ltd.</t>
  </si>
  <si>
    <t xml:space="preserve">37NUTCV0146U1ZR</t>
  </si>
  <si>
    <t xml:space="preserve">Infosys Finance Ltd.</t>
  </si>
  <si>
    <t xml:space="preserve">37HAJCV5404R1ZF</t>
  </si>
  <si>
    <t xml:space="preserve">37YZNCI6417E1ZC</t>
  </si>
  <si>
    <t xml:space="preserve">Bharti Motors Ltd.</t>
  </si>
  <si>
    <t xml:space="preserve">37PHSCN6748F1Z0</t>
  </si>
  <si>
    <t xml:space="preserve">Wipro Auto Ltd.</t>
  </si>
  <si>
    <t xml:space="preserve">37GMKCZ3964J1ZP</t>
  </si>
  <si>
    <t xml:space="preserve">Bajaj Consultancy Ltd.</t>
  </si>
  <si>
    <t xml:space="preserve">37HVKCF1374L1ZU</t>
  </si>
  <si>
    <t xml:space="preserve">Hero Techonolgies Ltd.</t>
  </si>
  <si>
    <t xml:space="preserve">37UPUCV0302J1ZP</t>
  </si>
  <si>
    <t xml:space="preserve">Axis Laboratories Ltd.</t>
  </si>
  <si>
    <t xml:space="preserve">37KOHCB4402M1ZJ</t>
  </si>
  <si>
    <t xml:space="preserve">37IBJCP5478R1Z0</t>
  </si>
  <si>
    <t xml:space="preserve">Axis Finance Ltd.</t>
  </si>
  <si>
    <t xml:space="preserve">37EKFCL7185E1ZK</t>
  </si>
  <si>
    <t xml:space="preserve">Bajaj Gas Ltd.</t>
  </si>
  <si>
    <t xml:space="preserve">37VTUCD5646X1ZH</t>
  </si>
  <si>
    <t xml:space="preserve">Asian Pharmaceuticals Ltd.</t>
  </si>
  <si>
    <t xml:space="preserve">37MQVCS8007O1Z5</t>
  </si>
  <si>
    <t xml:space="preserve">HDFC Software Ltd.</t>
  </si>
  <si>
    <t xml:space="preserve">37GSFCU3092B1Z9</t>
  </si>
  <si>
    <t xml:space="preserve">Infosys Bank Ltd.</t>
  </si>
  <si>
    <t xml:space="preserve">37XKSCT2587K1Z7</t>
  </si>
  <si>
    <t xml:space="preserve">37MWFCB5857T1Z4</t>
  </si>
  <si>
    <t xml:space="preserve">Infosys Techonolgies Ltd.</t>
  </si>
  <si>
    <t xml:space="preserve">37SFZCW0272F1Z2</t>
  </si>
  <si>
    <t xml:space="preserve">37NNWCK1971D1Z1</t>
  </si>
  <si>
    <t xml:space="preserve">Hero Motors Ltd.</t>
  </si>
  <si>
    <t xml:space="preserve">37QWJCB5577P1Z3</t>
  </si>
  <si>
    <t xml:space="preserve">Hero Software Ltd.</t>
  </si>
  <si>
    <t xml:space="preserve">37JSMCO1622L1ZW</t>
  </si>
  <si>
    <t xml:space="preserve">37CBXCO3507K1ZP</t>
  </si>
  <si>
    <t xml:space="preserve">37VCICE8768M1Z0</t>
  </si>
  <si>
    <t xml:space="preserve">Sun Petrochemicals Ltd.</t>
  </si>
  <si>
    <t xml:space="preserve">37JUICY9304V1ZR</t>
  </si>
  <si>
    <t xml:space="preserve">37ROGCZ9269P1ZS</t>
  </si>
  <si>
    <t xml:space="preserve">Maruti Suzuki Software Ltd.</t>
  </si>
  <si>
    <t xml:space="preserve">37ADACN6342N1ZY</t>
  </si>
  <si>
    <t xml:space="preserve">37PRPCN7155J1ZE</t>
  </si>
  <si>
    <t xml:space="preserve">Mahindra &amp; Mahindra Consultancy Ltd.</t>
  </si>
  <si>
    <t xml:space="preserve">23XGXCA1005N1ZM</t>
  </si>
  <si>
    <t xml:space="preserve">Dr. Reddy's Metals Ltd.</t>
  </si>
  <si>
    <t xml:space="preserve">23 - MP</t>
  </si>
  <si>
    <t xml:space="preserve">24FXYCE1128I1Z0</t>
  </si>
  <si>
    <t xml:space="preserve">Sun Bank Ltd.</t>
  </si>
  <si>
    <t xml:space="preserve">24 - GJ</t>
  </si>
  <si>
    <t xml:space="preserve">27DCRCZ1542K1ZJ</t>
  </si>
  <si>
    <t xml:space="preserve">27 - MH</t>
  </si>
  <si>
    <t xml:space="preserve">27OSDCS3835U1Z4</t>
  </si>
  <si>
    <t xml:space="preserve">27QUACJ5119N1ZR</t>
  </si>
  <si>
    <t xml:space="preserve">Unilever Transport Ltd.</t>
  </si>
  <si>
    <t xml:space="preserve">29TAICP9747N1ZT</t>
  </si>
  <si>
    <t xml:space="preserve">29 - KA</t>
  </si>
  <si>
    <t xml:space="preserve">32DSUCU5454T1Z4</t>
  </si>
  <si>
    <t xml:space="preserve">Wipro Laboratories Ltd.</t>
  </si>
  <si>
    <t xml:space="preserve">32 - KL</t>
  </si>
  <si>
    <t xml:space="preserve">34KLKCB4646L1ZG</t>
  </si>
  <si>
    <t xml:space="preserve">Bajaj Pharmaceuticals Ltd.</t>
  </si>
  <si>
    <t xml:space="preserve">34 - PY</t>
  </si>
  <si>
    <t xml:space="preserve">36YUJCW3445F1ZE</t>
  </si>
  <si>
    <t xml:space="preserve">Hero Pharmaceuticals Ltd.</t>
  </si>
  <si>
    <t xml:space="preserve">36 - TS</t>
  </si>
  <si>
    <t xml:space="preserve">37HNKCF2570L1ZA</t>
  </si>
  <si>
    <t xml:space="preserve">37PFXCI2819S1ZP</t>
  </si>
  <si>
    <t xml:space="preserve">Larsen &amp; Toubro Petrochemicals Ltd.</t>
  </si>
  <si>
    <t xml:space="preserve">37XRFCD0344Q1ZR</t>
  </si>
  <si>
    <t xml:space="preserve">37GEYCH8689M1ZO</t>
  </si>
  <si>
    <t xml:space="preserve">Infosys Transport Ltd.</t>
  </si>
  <si>
    <t xml:space="preserve">37OJQCJ1664M1ZY</t>
  </si>
  <si>
    <t xml:space="preserve">ICICI Finance Ltd.</t>
  </si>
  <si>
    <t xml:space="preserve">37WUWCV9718Q1Z3</t>
  </si>
  <si>
    <t xml:space="preserve">Mahindra &amp; Mahindra Software Ltd.</t>
  </si>
  <si>
    <t xml:space="preserve">37NYCCL0865V1ZY</t>
  </si>
  <si>
    <t xml:space="preserve">Bharti Industries Ltd.</t>
  </si>
  <si>
    <t xml:space="preserve">37JQUCA9307K1ZU</t>
  </si>
  <si>
    <t xml:space="preserve">Adani Metals Ltd.</t>
  </si>
  <si>
    <t xml:space="preserve">37JWVCM1672Q1ZX</t>
  </si>
  <si>
    <t xml:space="preserve">37RZYCN5551S1Z9</t>
  </si>
  <si>
    <t xml:space="preserve">37VULCQ1307M1ZF</t>
  </si>
  <si>
    <t xml:space="preserve">Mahindra &amp; Mahindra Steel Ltd.</t>
  </si>
  <si>
    <t xml:space="preserve">37IALCT3543A1Z9</t>
  </si>
  <si>
    <t xml:space="preserve">Hero Steel Ltd.</t>
  </si>
  <si>
    <t xml:space="preserve">37WPCCC5394G1Z1</t>
  </si>
  <si>
    <t xml:space="preserve">Mahindra &amp; Mahindra Petrochemicals Ltd.</t>
  </si>
  <si>
    <t xml:space="preserve">37QZZCQ2352C1ZA</t>
  </si>
  <si>
    <t xml:space="preserve">Hero Bank Ltd.</t>
  </si>
  <si>
    <t xml:space="preserve">37SNUCD6685Z1ZJ</t>
  </si>
  <si>
    <t xml:space="preserve">Axis Gas Ltd.</t>
  </si>
  <si>
    <t xml:space="preserve">37VUWCO6121I1Z8</t>
  </si>
  <si>
    <t xml:space="preserve">Axis Pharmaceuticals Ltd.</t>
  </si>
  <si>
    <t xml:space="preserve">SEWOP</t>
  </si>
  <si>
    <t xml:space="preserve">6B</t>
  </si>
  <si>
    <t xml:space="preserve">27VOUCY6041K1Z6</t>
  </si>
  <si>
    <t xml:space="preserve">27LDDCT9899G1Z2</t>
  </si>
  <si>
    <t xml:space="preserve">27ZZNCG2977U1Z8</t>
  </si>
  <si>
    <t xml:space="preserve">Unilever Pharmaceuticals Ltd.</t>
  </si>
  <si>
    <t xml:space="preserve">37MCVCA0802D1ZG</t>
  </si>
  <si>
    <t xml:space="preserve">EXPWPAY</t>
  </si>
  <si>
    <t xml:space="preserve">6A</t>
  </si>
  <si>
    <t xml:space="preserve">27VMACW6518P1ZG</t>
  </si>
  <si>
    <t xml:space="preserve">Dr. Reddy's Techonolgies Ltd.</t>
  </si>
  <si>
    <t xml:space="preserve">27UNOCW7524B1ZU</t>
  </si>
  <si>
    <t xml:space="preserve">Infosys Laboratories Ltd.</t>
  </si>
  <si>
    <t xml:space="preserve">27HIFCU2594T1ZN</t>
  </si>
  <si>
    <t xml:space="preserve">33OKSCT4147J1ZY</t>
  </si>
  <si>
    <t xml:space="preserve">36QCOCC8289Y1ZF</t>
  </si>
  <si>
    <t xml:space="preserve">Cipla Industries Ltd.</t>
  </si>
  <si>
    <t xml:space="preserve">36UVFCR7364O1ZW</t>
  </si>
  <si>
    <t xml:space="preserve">37BAFCX3315T1ZL</t>
  </si>
  <si>
    <t xml:space="preserve">Adani Transport Ltd.</t>
  </si>
  <si>
    <t xml:space="preserve">37LLYCQ6548L1ZB</t>
  </si>
  <si>
    <t xml:space="preserve">27VHYCC7167V1Z4</t>
  </si>
  <si>
    <t xml:space="preserve">37PSZCE3960F1ZN</t>
  </si>
  <si>
    <t xml:space="preserve">37SDBCE7090W1ZZ</t>
  </si>
  <si>
    <t xml:space="preserve">Cipla Software Ltd.</t>
  </si>
  <si>
    <t xml:space="preserve">37RLFCI0064L1ZD</t>
  </si>
  <si>
    <t xml:space="preserve">37TPQCO6322Y1ZR</t>
  </si>
  <si>
    <t xml:space="preserve">Unilever Bank Ltd.</t>
  </si>
  <si>
    <t xml:space="preserve">37JHRCQ4841E1ZG</t>
  </si>
  <si>
    <t xml:space="preserve">37EGBCL0654S1ZK</t>
  </si>
  <si>
    <t xml:space="preserve">Unilever Motors Ltd.</t>
  </si>
  <si>
    <t xml:space="preserve">37VIMCG3226I1ZE</t>
  </si>
  <si>
    <t xml:space="preserve">37JMMCA8669P1ZL</t>
  </si>
  <si>
    <t xml:space="preserve">37KOSCM2642F1Z6</t>
  </si>
  <si>
    <t xml:space="preserve">37XNPCH3648Q1Z8</t>
  </si>
  <si>
    <t xml:space="preserve">37TEXCM4588X1ZV</t>
  </si>
  <si>
    <t xml:space="preserve">Mahindra &amp; Mahindra Industries Ltd.</t>
  </si>
  <si>
    <t xml:space="preserve">37YKNCI2420V1ZK</t>
  </si>
  <si>
    <t xml:space="preserve">37YFQCV8037O1ZC</t>
  </si>
  <si>
    <t xml:space="preserve">Mahindra &amp; Mahindra Motors Ltd.</t>
  </si>
  <si>
    <t xml:space="preserve">HDFC Techonolgies Ltd.</t>
  </si>
  <si>
    <t xml:space="preserve">9B</t>
  </si>
  <si>
    <t xml:space="preserve">Supplier GSTIN</t>
  </si>
  <si>
    <t xml:space="preserve">Supplier Name</t>
  </si>
  <si>
    <t xml:space="preserve">Supplier Filing Status</t>
  </si>
  <si>
    <t xml:space="preserve">GSTR-2A Table</t>
  </si>
  <si>
    <t xml:space="preserve">ITC Eligibility (ISD)</t>
  </si>
  <si>
    <t xml:space="preserve">06VHJCP2936M1Z1</t>
  </si>
  <si>
    <t xml:space="preserve">Sun Industries Ltd.</t>
  </si>
  <si>
    <t xml:space="preserve">Y</t>
  </si>
  <si>
    <t xml:space="preserve">3</t>
  </si>
  <si>
    <t xml:space="preserve">07ACZCF5206P1ZP</t>
  </si>
  <si>
    <t xml:space="preserve">Bajaj Power Ltd.</t>
  </si>
  <si>
    <t xml:space="preserve">37DIWCL8298D1Z2</t>
  </si>
  <si>
    <t xml:space="preserve">37TEDCQ2947B1ZT</t>
  </si>
  <si>
    <t xml:space="preserve">Dr. Reddy's Transport Ltd.</t>
  </si>
  <si>
    <t xml:space="preserve">37BGQCY8005O1Z2</t>
  </si>
  <si>
    <t xml:space="preserve">ITC Auto Ltd.</t>
  </si>
  <si>
    <t xml:space="preserve">29NIZCR6555S1ZX</t>
  </si>
  <si>
    <t xml:space="preserve">Larsen &amp; Toubro Bank Ltd.</t>
  </si>
  <si>
    <t xml:space="preserve">36VYHCS7943N1ZN</t>
  </si>
  <si>
    <t xml:space="preserve">37VLUCU1704X1ZX</t>
  </si>
  <si>
    <t xml:space="preserve">Maruti Suzuki Industries Ltd.</t>
  </si>
  <si>
    <t xml:space="preserve">37FWNCR9138J1Z9</t>
  </si>
  <si>
    <t xml:space="preserve">Wipro Bank Ltd.</t>
  </si>
  <si>
    <t xml:space="preserve">37EVICS6495L1Z6</t>
  </si>
  <si>
    <t xml:space="preserve">37ACCCN9465Q1ZE</t>
  </si>
  <si>
    <t xml:space="preserve">ITC Gas Ltd.</t>
  </si>
  <si>
    <t xml:space="preserve">37WMICD0734E1ZM</t>
  </si>
  <si>
    <t xml:space="preserve">ITC Software Ltd.</t>
  </si>
  <si>
    <t xml:space="preserve">37GAGCF4228C1ZQ</t>
  </si>
  <si>
    <t xml:space="preserve">ICICI Transport Ltd.</t>
  </si>
  <si>
    <t xml:space="preserve">24MITCS8037J1ZY</t>
  </si>
  <si>
    <t xml:space="preserve">Larsen &amp; Toubro Industries Ltd.</t>
  </si>
  <si>
    <t xml:space="preserve">37UDVCH1163Z1ZI</t>
  </si>
  <si>
    <t xml:space="preserve">ICICI Industries Ltd.</t>
  </si>
  <si>
    <t xml:space="preserve">27JAVCU1351M1ZF</t>
  </si>
  <si>
    <t xml:space="preserve">Mahindra &amp; Mahindra Pharmaceuticals Ltd.</t>
  </si>
  <si>
    <t xml:space="preserve">37VENCA3668C1ZR</t>
  </si>
  <si>
    <t xml:space="preserve">37OUOCN5534T1ZV</t>
  </si>
  <si>
    <t xml:space="preserve">37RBJCA4060Q1ZO</t>
  </si>
  <si>
    <t xml:space="preserve">37TMSCQ1143Y1Z0</t>
  </si>
  <si>
    <t xml:space="preserve">Larsen &amp; Toubro Pharmaceuticals Ltd.</t>
  </si>
  <si>
    <t xml:space="preserve">37SGECK5508E1ZU</t>
  </si>
  <si>
    <t xml:space="preserve">ITC Laboratories Ltd.</t>
  </si>
  <si>
    <t xml:space="preserve">37BMCCP4957Y1ZF</t>
  </si>
  <si>
    <t xml:space="preserve">37FNTCL7677N1ZB</t>
  </si>
  <si>
    <t xml:space="preserve">37KBSCF5375D1ZW</t>
  </si>
  <si>
    <t xml:space="preserve">Sun Power Ltd.</t>
  </si>
  <si>
    <t xml:space="preserve">37EYYCE5113Z1ZT</t>
  </si>
  <si>
    <t xml:space="preserve">Dr. Reddy's Software Ltd.</t>
  </si>
  <si>
    <t xml:space="preserve">37RLUCJ2273T1ZA</t>
  </si>
  <si>
    <t xml:space="preserve">Cipla Steel Ltd.</t>
  </si>
  <si>
    <t xml:space="preserve">37UYKCZ7621H1ZY</t>
  </si>
  <si>
    <t xml:space="preserve">37VNMCN4636T1Z3</t>
  </si>
  <si>
    <t xml:space="preserve">37PEMCR3223T1ZZ</t>
  </si>
  <si>
    <t xml:space="preserve">01QSICI8265Z1Z1</t>
  </si>
  <si>
    <t xml:space="preserve">Bajaj Auto Ltd.</t>
  </si>
  <si>
    <t xml:space="preserve">03JZTCZ0497Z1Z4</t>
  </si>
  <si>
    <t xml:space="preserve">Larsen &amp; Toubro Steel Ltd.</t>
  </si>
  <si>
    <t xml:space="preserve">08SMUCR1318X1Z0</t>
  </si>
  <si>
    <t xml:space="preserve">09MBACX3917Z1ZS</t>
  </si>
  <si>
    <t xml:space="preserve">HDFC Gas Ltd.</t>
  </si>
  <si>
    <t xml:space="preserve">36OVYCW8841Q1ZA</t>
  </si>
  <si>
    <t xml:space="preserve">07QCECJ0827D1ZE</t>
  </si>
  <si>
    <t xml:space="preserve">Tata Industries Ltd.</t>
  </si>
  <si>
    <t xml:space="preserve">37WMRCE5047T1Z9</t>
  </si>
  <si>
    <t xml:space="preserve">Wipro Industries Ltd.</t>
  </si>
  <si>
    <t xml:space="preserve">37XQLCQ6131L1ZF</t>
  </si>
  <si>
    <t xml:space="preserve">37LUKCM7119K1ZK</t>
  </si>
  <si>
    <t xml:space="preserve">ITC Power Ltd.</t>
  </si>
  <si>
    <t xml:space="preserve">37XIFCL6719P1ZO</t>
  </si>
  <si>
    <t xml:space="preserve">37IOWCT5451M1ZD</t>
  </si>
  <si>
    <t xml:space="preserve">37OOPCC4850E1ZB</t>
  </si>
  <si>
    <t xml:space="preserve">37OYCCH1580B1Z8</t>
  </si>
  <si>
    <t xml:space="preserve">Infosys Metals Ltd.</t>
  </si>
  <si>
    <t xml:space="preserve">37UGSCC3318B1ZW</t>
  </si>
  <si>
    <t xml:space="preserve">37GOBCU3516Y1ZH</t>
  </si>
  <si>
    <t xml:space="preserve">37ZWKCD0079E1ZR</t>
  </si>
  <si>
    <t xml:space="preserve">37APQCL0375N1ZY</t>
  </si>
  <si>
    <t xml:space="preserve">Reliance Transport Ltd.</t>
  </si>
  <si>
    <t xml:space="preserve">37SNRCA0861P1ZR</t>
  </si>
  <si>
    <t xml:space="preserve">Adani Bank Ltd.</t>
  </si>
  <si>
    <t xml:space="preserve">37ZCDCA6843P1ZB</t>
  </si>
  <si>
    <t xml:space="preserve">Reliance Auto Ltd.</t>
  </si>
  <si>
    <t xml:space="preserve">37LJKCB2093I1ZM</t>
  </si>
  <si>
    <t xml:space="preserve">37WXQCB4327J1ZE</t>
  </si>
  <si>
    <t xml:space="preserve">37NWICI2574G1ZS</t>
  </si>
  <si>
    <t xml:space="preserve">37GKGCD5763R1Z2</t>
  </si>
  <si>
    <t xml:space="preserve">37WZGCT5117U1ZI</t>
  </si>
  <si>
    <t xml:space="preserve">37QIPCN9254J1ZR</t>
  </si>
  <si>
    <t xml:space="preserve">ITC Pharmaceuticals Ltd.</t>
  </si>
  <si>
    <t xml:space="preserve">37JWQCZ1976D1Z9</t>
  </si>
  <si>
    <t xml:space="preserve">37RPNCQ1464J1ZN</t>
  </si>
  <si>
    <t xml:space="preserve">37QIUCV7385X1ZI</t>
  </si>
  <si>
    <t xml:space="preserve">Larsen &amp; Toubro Gas Ltd.</t>
  </si>
  <si>
    <t xml:space="preserve">37IWACL0727N1ZW</t>
  </si>
  <si>
    <t xml:space="preserve">Asian Bank Ltd.</t>
  </si>
  <si>
    <t xml:space="preserve">37MSRCL4837W1ZQ</t>
  </si>
  <si>
    <t xml:space="preserve">Mahindra &amp; Mahindra Metals Ltd.</t>
  </si>
  <si>
    <t xml:space="preserve">37VLDCQ0309R1ZV</t>
  </si>
  <si>
    <t xml:space="preserve">Reliance Industries Ltd.</t>
  </si>
  <si>
    <t xml:space="preserve">37EKYCB4429V1ZN</t>
  </si>
  <si>
    <t xml:space="preserve">37LBXCH6367K1Z7</t>
  </si>
  <si>
    <t xml:space="preserve">Reliance Petrochemicals Ltd.</t>
  </si>
  <si>
    <t xml:space="preserve">37ITDCA6961U1ZG</t>
  </si>
  <si>
    <t xml:space="preserve">37JNACB0295N1ZG</t>
  </si>
  <si>
    <t xml:space="preserve">37UOZCY8624N1ZM</t>
  </si>
  <si>
    <t xml:space="preserve">37WHJCC2197Q1ZV</t>
  </si>
  <si>
    <t xml:space="preserve">Dr. Reddy's Gas Ltd.</t>
  </si>
  <si>
    <t xml:space="preserve">37FAHCG3086N1ZW</t>
  </si>
  <si>
    <t xml:space="preserve">37GOYCV0033S1ZF</t>
  </si>
  <si>
    <t xml:space="preserve">Bajaj Steel Ltd.</t>
  </si>
  <si>
    <t xml:space="preserve">37EAYCE1526E1ZC</t>
  </si>
  <si>
    <t xml:space="preserve">37PCDCQ9906O1Z5</t>
  </si>
  <si>
    <t xml:space="preserve">Infosys Motors Ltd.</t>
  </si>
  <si>
    <t xml:space="preserve">37GMYCA6595N1ZJ</t>
  </si>
  <si>
    <t xml:space="preserve">HDFC Motors Ltd.</t>
  </si>
  <si>
    <t xml:space="preserve">37FKYCI2303S1Z0</t>
  </si>
  <si>
    <t xml:space="preserve">Maruti Suzuki Metals Ltd.</t>
  </si>
  <si>
    <t xml:space="preserve">37JAKCW4111T1ZD</t>
  </si>
  <si>
    <t xml:space="preserve">Adani Finance Ltd.</t>
  </si>
  <si>
    <t xml:space="preserve">37UPQCL2568J1ZF</t>
  </si>
  <si>
    <t xml:space="preserve">Asian Power Ltd.</t>
  </si>
  <si>
    <t xml:space="preserve">37IZZCR8045U1Z6</t>
  </si>
  <si>
    <t xml:space="preserve">Bajaj Motors Ltd.</t>
  </si>
  <si>
    <t xml:space="preserve">37GLCCB0499Y1ZT</t>
  </si>
  <si>
    <t xml:space="preserve">Infosys Pharmaceuticals Ltd.</t>
  </si>
  <si>
    <t xml:space="preserve">37ISMCE2744P1ZQ</t>
  </si>
  <si>
    <t xml:space="preserve">37PUJCH5413R1ZF</t>
  </si>
  <si>
    <t xml:space="preserve">37OTGCB1776N1ZP</t>
  </si>
  <si>
    <t xml:space="preserve">Axis Techonolgies Ltd.</t>
  </si>
  <si>
    <t xml:space="preserve">37CHMCA1645Q1ZN</t>
  </si>
  <si>
    <t xml:space="preserve">Hero Petrochemicals Ltd.</t>
  </si>
  <si>
    <t xml:space="preserve">37EJWCW7963G1ZO</t>
  </si>
  <si>
    <t xml:space="preserve">27WQFCG0891P1ZI</t>
  </si>
  <si>
    <t xml:space="preserve">33EIQCJ6329B1Z1</t>
  </si>
  <si>
    <t xml:space="preserve">Sun Software Ltd.</t>
  </si>
  <si>
    <t xml:space="preserve">37SWSCV1910M1Z1</t>
  </si>
  <si>
    <t xml:space="preserve">37UULCR9688U1ZZ</t>
  </si>
  <si>
    <t xml:space="preserve">Reliance Metals Ltd.</t>
  </si>
  <si>
    <t xml:space="preserve">37PBECF3928T1ZD</t>
  </si>
  <si>
    <t xml:space="preserve">37ABOCJ0737N1ZX</t>
  </si>
  <si>
    <t xml:space="preserve">ICICI Steel Ltd.</t>
  </si>
  <si>
    <t xml:space="preserve">37ZSICQ4590R1ZP</t>
  </si>
  <si>
    <t xml:space="preserve">Mahindra &amp; Mahindra Power Ltd.</t>
  </si>
  <si>
    <t xml:space="preserve">37HJJCK6408C1ZW</t>
  </si>
  <si>
    <t xml:space="preserve">ICICI Metals Ltd.</t>
  </si>
  <si>
    <t xml:space="preserve">4</t>
  </si>
  <si>
    <t xml:space="preserve">37OKNCS3992N1ZD</t>
  </si>
  <si>
    <t xml:space="preserve">Reliance Bank Ltd.</t>
  </si>
  <si>
    <t xml:space="preserve">37ACDCB9579O1ZM</t>
  </si>
  <si>
    <t xml:space="preserve">Maruti Suzuki Pharmaceuticals Ltd.</t>
  </si>
  <si>
    <t xml:space="preserve">37PMECD8723C1ZO</t>
  </si>
  <si>
    <t xml:space="preserve">Reliance Steel Ltd.</t>
  </si>
  <si>
    <t xml:space="preserve">37EMUCP4956W1ZZ</t>
  </si>
  <si>
    <t xml:space="preserve">37MQQCK4170A1ZB</t>
  </si>
  <si>
    <t xml:space="preserve">37DRFCS6550J1ZY</t>
  </si>
  <si>
    <t xml:space="preserve">37ERBCY6051S1ZH</t>
  </si>
  <si>
    <t xml:space="preserve">Reliance Techonolgies Ltd.</t>
  </si>
  <si>
    <t xml:space="preserve">37SMTCC5268W1Z0</t>
  </si>
  <si>
    <t xml:space="preserve">Infosys Industries Ltd.</t>
  </si>
  <si>
    <t xml:space="preserve">37MIMCM1678R1ZN</t>
  </si>
  <si>
    <t xml:space="preserve">37ZUYCS4504P1ZL</t>
  </si>
  <si>
    <t xml:space="preserve">Adani Laboratories Ltd.</t>
  </si>
  <si>
    <t xml:space="preserve">Infosys Software Ltd.</t>
  </si>
  <si>
    <t xml:space="preserve">5</t>
  </si>
  <si>
    <t xml:space="preserve">Mahindra &amp; Mahindra Finance Ltd.</t>
  </si>
  <si>
    <t xml:space="preserve">Asian Gas Ltd.</t>
  </si>
  <si>
    <t xml:space="preserve">Infosys Steel Ltd.</t>
  </si>
  <si>
    <t xml:space="preserve">Bharti Pharmaceuticals Ltd.</t>
  </si>
  <si>
    <t xml:space="preserve">Hero Auto Ltd.</t>
  </si>
  <si>
    <t xml:space="preserve">ICICI Pharmaceuticals Ltd.</t>
  </si>
  <si>
    <t xml:space="preserve">Unilever Power Ltd.</t>
  </si>
  <si>
    <t xml:space="preserve">Asian Industries Ltd.</t>
  </si>
  <si>
    <t xml:space="preserve">Unilever Techonolgies Ltd.</t>
  </si>
  <si>
    <t xml:space="preserve">Maruti Suzuki Techonolgies Ltd.</t>
  </si>
</sst>
</file>

<file path=xl/styles.xml><?xml version="1.0" encoding="utf-8"?>
<styleSheet xmlns="http://schemas.openxmlformats.org/spreadsheetml/2006/main">
  <numFmts count="9">
    <numFmt numFmtId="164" formatCode="General"/>
    <numFmt numFmtId="165" formatCode="[$-F800]DDDD&quot;, &quot;MMMM\ DD&quot;, &quot;YYYY"/>
    <numFmt numFmtId="166" formatCode="DD\ MMMM\ YYYY;@"/>
    <numFmt numFmtId="167" formatCode="DD/MM/YYYY"/>
    <numFmt numFmtId="168" formatCode="#,##0.00"/>
    <numFmt numFmtId="169" formatCode="MM/YY"/>
    <numFmt numFmtId="170" formatCode="_ * #,##0.00_ ;_ * \-#,##0.00_ ;_ * \-??_ ;_ @_ "/>
    <numFmt numFmtId="171" formatCode="_ &quot;₹ &quot;* #,##0.00_ ;_ &quot;₹ &quot;* \-#,##0.00_ ;_ &quot;₹ &quot;* \-??_ ;_ @_ "/>
    <numFmt numFmtId="172" formatCode="0.00"/>
  </numFmts>
  <fonts count="8">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u val="single"/>
      <sz val="11"/>
      <color rgb="FF0000FF"/>
      <name val="Calibri"/>
      <family val="2"/>
      <charset val="1"/>
    </font>
    <font>
      <sz val="11"/>
      <name val="Courier New"/>
      <family val="0"/>
      <charset val="1"/>
    </font>
    <font>
      <b val="true"/>
      <sz val="11"/>
      <name val="Cambria"/>
      <family val="0"/>
      <charset val="1"/>
    </font>
  </fonts>
  <fills count="19">
    <fill>
      <patternFill patternType="none"/>
    </fill>
    <fill>
      <patternFill patternType="gray125"/>
    </fill>
    <fill>
      <patternFill patternType="solid">
        <fgColor rgb="FF00C1FC"/>
        <bgColor rgb="FF33CCCC"/>
      </patternFill>
    </fill>
    <fill>
      <patternFill patternType="solid">
        <fgColor rgb="FFB2ECFE"/>
        <bgColor rgb="FFC6D9F1"/>
      </patternFill>
    </fill>
    <fill>
      <patternFill patternType="solid">
        <fgColor rgb="FFFAC090"/>
        <bgColor rgb="FFF4B083"/>
      </patternFill>
    </fill>
    <fill>
      <patternFill patternType="solid">
        <fgColor rgb="FFFDEADA"/>
        <bgColor rgb="FFDCE6F2"/>
      </patternFill>
    </fill>
    <fill>
      <patternFill patternType="solid">
        <fgColor rgb="FFF4B083"/>
        <bgColor rgb="FFFAC090"/>
      </patternFill>
    </fill>
    <fill>
      <patternFill patternType="solid">
        <fgColor rgb="FF92D050"/>
        <bgColor rgb="FF969696"/>
      </patternFill>
    </fill>
    <fill>
      <patternFill patternType="solid">
        <fgColor rgb="FFFFFF66"/>
        <bgColor rgb="FFFFFF00"/>
      </patternFill>
    </fill>
    <fill>
      <patternFill patternType="solid">
        <fgColor rgb="FF558ED5"/>
        <bgColor rgb="FF7F7F7F"/>
      </patternFill>
    </fill>
    <fill>
      <patternFill patternType="solid">
        <fgColor rgb="FFDCE6F2"/>
        <bgColor rgb="FFD9D9D9"/>
      </patternFill>
    </fill>
    <fill>
      <patternFill patternType="solid">
        <fgColor rgb="FFDDD9C3"/>
        <bgColor rgb="FFD9D9D9"/>
      </patternFill>
    </fill>
    <fill>
      <patternFill patternType="solid">
        <fgColor rgb="FFFFFFFF"/>
        <bgColor rgb="FFFDEADA"/>
      </patternFill>
    </fill>
    <fill>
      <patternFill patternType="solid">
        <fgColor rgb="FF7F7F7F"/>
        <bgColor rgb="FF969696"/>
      </patternFill>
    </fill>
    <fill>
      <patternFill patternType="solid">
        <fgColor rgb="FFD99694"/>
        <bgColor rgb="FFF4B083"/>
      </patternFill>
    </fill>
    <fill>
      <patternFill patternType="solid">
        <fgColor rgb="FFE6B9B8"/>
        <bgColor rgb="FFFAC090"/>
      </patternFill>
    </fill>
    <fill>
      <patternFill patternType="solid">
        <fgColor rgb="FFCCC1DA"/>
        <bgColor rgb="FFE6B9B8"/>
      </patternFill>
    </fill>
    <fill>
      <patternFill patternType="solid">
        <fgColor rgb="FFC6D9F1"/>
        <bgColor rgb="FFD9D9D9"/>
      </patternFill>
    </fill>
    <fill>
      <patternFill patternType="solid">
        <fgColor rgb="FF8EB4E3"/>
        <bgColor rgb="FF9999FF"/>
      </patternFill>
    </fill>
  </fills>
  <borders count="40">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thin"/>
      <top style="medium"/>
      <bottom/>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bottom/>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thin"/>
      <top/>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top/>
      <bottom/>
      <diagonal/>
    </border>
    <border diagonalUp="false" diagonalDown="false">
      <left style="thin"/>
      <right style="thin"/>
      <top style="thin"/>
      <bottom/>
      <diagonal/>
    </border>
    <border diagonalUp="false" diagonalDown="false">
      <left style="thin"/>
      <right style="medium"/>
      <top style="thin"/>
      <bottom/>
      <diagonal/>
    </border>
    <border diagonalUp="false" diagonalDown="false">
      <left style="medium"/>
      <right/>
      <top/>
      <bottom style="medium"/>
      <diagonal/>
    </border>
    <border diagonalUp="false" diagonalDown="false">
      <left style="medium"/>
      <right style="medium"/>
      <top style="medium"/>
      <bottom style="medium"/>
      <diagonal/>
    </border>
    <border diagonalUp="false" diagonalDown="false">
      <left/>
      <right style="medium"/>
      <top/>
      <botto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bottom style="thin"/>
      <diagonal/>
    </border>
    <border diagonalUp="false" diagonalDown="false">
      <left/>
      <right/>
      <top/>
      <bottom style="thin"/>
      <diagonal/>
    </border>
    <border diagonalUp="false" diagonalDown="false">
      <left/>
      <right style="medium"/>
      <top/>
      <bottom style="thin"/>
      <diagonal/>
    </border>
    <border diagonalUp="false" diagonalDown="false">
      <left style="medium"/>
      <right style="medium"/>
      <top style="medium"/>
      <bottom/>
      <diagonal/>
    </border>
    <border diagonalUp="false" diagonalDown="false">
      <left/>
      <right style="thin">
        <color rgb="FFD9D9D9"/>
      </right>
      <top/>
      <bottom/>
      <diagonal/>
    </border>
    <border diagonalUp="false" diagonalDown="false">
      <left/>
      <right/>
      <top/>
      <bottom style="thin">
        <color rgb="FFD9D9D9"/>
      </bottom>
      <diagonal/>
    </border>
    <border diagonalUp="false" diagonalDown="false">
      <left style="thin">
        <color rgb="FFD9D9D9"/>
      </left>
      <right/>
      <top style="thin">
        <color rgb="FFD9D9D9"/>
      </top>
      <bottom style="thin">
        <color rgb="FFD9D9D9"/>
      </bottom>
      <diagonal/>
    </border>
    <border diagonalUp="false" diagonalDown="false">
      <left style="thin">
        <color rgb="FFD9D9D9"/>
      </left>
      <right/>
      <top/>
      <bottom style="thin">
        <color rgb="FFD9D9D9"/>
      </bottom>
      <diagonal/>
    </border>
    <border diagonalUp="false" diagonalDown="false">
      <left/>
      <right/>
      <top style="thin">
        <color rgb="FFD9D9D9"/>
      </top>
      <bottom style="thin">
        <color rgb="FFD9D9D9"/>
      </bottom>
      <diagonal/>
    </border>
    <border diagonalUp="false" diagonalDown="false">
      <left style="thin">
        <color rgb="FFD9D9D9"/>
      </left>
      <right/>
      <top/>
      <bottom/>
      <diagonal/>
    </border>
    <border diagonalUp="false" diagonalDown="false">
      <left/>
      <right style="thin">
        <color rgb="FFD9D9D9"/>
      </right>
      <top/>
      <bottom style="thin">
        <color rgb="FFD9D9D9"/>
      </bottom>
      <diagonal/>
    </border>
    <border diagonalUp="false" diagonalDown="false">
      <left/>
      <right/>
      <top style="thin">
        <color rgb="FFD9D9D9"/>
      </top>
      <bottom/>
      <diagonal/>
    </border>
    <border diagonalUp="false" diagonalDown="false">
      <left style="thin">
        <color rgb="FFD9D9D9"/>
      </left>
      <right style="thin">
        <color rgb="FFD9D9D9"/>
      </right>
      <top style="thin">
        <color rgb="FFD9D9D9"/>
      </top>
      <bottom/>
      <diagonal/>
    </border>
    <border diagonalUp="false" diagonalDown="false">
      <left/>
      <right style="thin">
        <color rgb="FFD9D9D9"/>
      </right>
      <top style="thin">
        <color rgb="FFD9D9D9"/>
      </top>
      <bottom/>
      <diagonal/>
    </border>
    <border diagonalUp="false" diagonalDown="false">
      <left style="thin">
        <color rgb="FFD9D9D9"/>
      </left>
      <right style="thin">
        <color rgb="FFD9D9D9"/>
      </right>
      <top/>
      <bottom style="thin">
        <color rgb="FFD9D9D9"/>
      </bottom>
      <diagonal/>
    </border>
    <border diagonalUp="false" diagonalDown="false">
      <left style="thin">
        <color rgb="FFD9D9D9"/>
      </left>
      <right style="thin">
        <color rgb="FFD9D9D9"/>
      </right>
      <top style="thin">
        <color rgb="FFD9D9D9"/>
      </top>
      <bottom style="thin">
        <color rgb="FFD9D9D9"/>
      </bottom>
      <diagonal/>
    </border>
    <border diagonalUp="false" diagonalDown="false">
      <left/>
      <right style="thin">
        <color rgb="FFD9D9D9"/>
      </right>
      <top style="thin">
        <color rgb="FFD9D9D9"/>
      </top>
      <bottom style="thin">
        <color rgb="FFD9D9D9"/>
      </bottom>
      <diagonal/>
    </border>
    <border diagonalUp="false" diagonalDown="false">
      <left style="thin">
        <color rgb="FFD9D9D9"/>
      </left>
      <right style="thin">
        <color rgb="FFD9D9D9"/>
      </right>
      <top/>
      <bottom/>
      <diagonal/>
    </border>
    <border diagonalUp="false" diagonalDown="false">
      <left style="thin">
        <color rgb="FFD9D9D9"/>
      </left>
      <right/>
      <top style="thin">
        <color rgb="FFD9D9D9"/>
      </top>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0" fontId="0" fillId="0" borderId="0" applyFont="true" applyBorder="true" applyAlignment="true" applyProtection="true">
      <alignment horizontal="general" vertical="bottom" textRotation="0" wrapText="false" indent="0" shrinkToFit="false"/>
      <protection locked="true" hidden="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22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general" vertical="top" textRotation="0" wrapText="true" indent="0" shrinkToFit="false"/>
      <protection locked="true" hidden="false"/>
    </xf>
    <xf numFmtId="164" fontId="0" fillId="0" borderId="0" xfId="0" applyFont="true" applyBorder="true" applyAlignment="true" applyProtection="false">
      <alignment horizontal="left"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5" fontId="0" fillId="0" borderId="0" xfId="0" applyFont="true" applyBorder="true" applyAlignment="true" applyProtection="false">
      <alignment horizontal="center" vertical="bottom" textRotation="0" wrapText="false" indent="0" shrinkToFit="false"/>
      <protection locked="true" hidden="false"/>
    </xf>
    <xf numFmtId="164" fontId="5" fillId="0" borderId="0" xfId="20" applyFont="true" applyBorder="true" applyAlignment="true" applyProtection="false">
      <alignment horizontal="center" vertical="top" textRotation="0" wrapText="false" indent="0" shrinkToFit="false"/>
      <protection locked="true" hidden="false"/>
    </xf>
    <xf numFmtId="165" fontId="0" fillId="0" borderId="0" xfId="0" applyFont="true" applyBorder="true" applyAlignment="true" applyProtection="false">
      <alignment horizontal="right" vertical="bottom" textRotation="0" wrapText="false" indent="0" shrinkToFit="false"/>
      <protection locked="true" hidden="false"/>
    </xf>
    <xf numFmtId="165" fontId="0" fillId="0" borderId="0" xfId="0" applyFont="true" applyBorder="true" applyAlignment="false" applyProtection="false">
      <alignment horizontal="general" vertical="bottom" textRotation="0" wrapText="false" indent="0" shrinkToFit="false"/>
      <protection locked="true" hidden="false"/>
    </xf>
    <xf numFmtId="165" fontId="0" fillId="0" borderId="0" xfId="0" applyFont="true" applyBorder="true" applyAlignment="true" applyProtection="false">
      <alignment horizontal="general" vertical="top" textRotation="0" wrapText="false" indent="0" shrinkToFit="false"/>
      <protection locked="true" hidden="false"/>
    </xf>
    <xf numFmtId="164" fontId="0" fillId="0" borderId="0" xfId="0" applyFont="true" applyBorder="true" applyAlignment="true" applyProtection="false">
      <alignment horizontal="general" vertical="bottom" textRotation="0" wrapText="true" indent="0" shrinkToFit="false"/>
      <protection locked="true" hidden="false"/>
    </xf>
    <xf numFmtId="164" fontId="0" fillId="0" borderId="0" xfId="0" applyFont="true" applyBorder="true" applyAlignment="true" applyProtection="false">
      <alignment horizontal="center" vertical="top" textRotation="0" wrapText="false" indent="0" shrinkToFit="false"/>
      <protection locked="true" hidden="false"/>
    </xf>
    <xf numFmtId="166" fontId="0" fillId="0" borderId="0" xfId="0" applyFont="true" applyBorder="true" applyAlignment="true" applyProtection="false">
      <alignment horizontal="general" vertical="top"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7" fontId="0" fillId="0" borderId="0" xfId="0" applyFont="true" applyBorder="tru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2" borderId="2" xfId="0" applyFont="true" applyBorder="true" applyAlignment="true" applyProtection="false">
      <alignment horizontal="center" vertical="center" textRotation="0" wrapText="true" indent="0" shrinkToFit="false"/>
      <protection locked="true" hidden="false"/>
    </xf>
    <xf numFmtId="164" fontId="4" fillId="2" borderId="3" xfId="0" applyFont="true" applyBorder="true" applyAlignment="true" applyProtection="false">
      <alignment horizontal="center" vertical="center" textRotation="0" wrapText="true" indent="0" shrinkToFit="false"/>
      <protection locked="true" hidden="false"/>
    </xf>
    <xf numFmtId="164" fontId="4" fillId="3" borderId="4" xfId="0" applyFont="true" applyBorder="true" applyAlignment="false" applyProtection="false">
      <alignment horizontal="general" vertical="bottom" textRotation="0" wrapText="false" indent="0" shrinkToFit="false"/>
      <protection locked="true" hidden="false"/>
    </xf>
    <xf numFmtId="168" fontId="0" fillId="0" borderId="5" xfId="0" applyFont="true" applyBorder="true" applyAlignment="false" applyProtection="false">
      <alignment horizontal="general" vertical="bottom" textRotation="0" wrapText="false" indent="0" shrinkToFit="false"/>
      <protection locked="true" hidden="false"/>
    </xf>
    <xf numFmtId="168" fontId="0" fillId="0" borderId="6" xfId="0" applyFont="true" applyBorder="true" applyAlignment="false" applyProtection="false">
      <alignment horizontal="general" vertical="bottom" textRotation="0" wrapText="false" indent="0" shrinkToFit="false"/>
      <protection locked="true" hidden="false"/>
    </xf>
    <xf numFmtId="164" fontId="4" fillId="3" borderId="7" xfId="0" applyFont="true" applyBorder="true" applyAlignment="false" applyProtection="false">
      <alignment horizontal="general" vertical="bottom" textRotation="0" wrapText="false" indent="0" shrinkToFit="false"/>
      <protection locked="true" hidden="false"/>
    </xf>
    <xf numFmtId="168" fontId="0" fillId="0" borderId="8" xfId="0" applyFont="true" applyBorder="true" applyAlignment="false" applyProtection="false">
      <alignment horizontal="general" vertical="bottom" textRotation="0" wrapText="false" indent="0" shrinkToFit="false"/>
      <protection locked="true" hidden="false"/>
    </xf>
    <xf numFmtId="164" fontId="0" fillId="0" borderId="8" xfId="0" applyFont="true" applyBorder="true" applyAlignment="true" applyProtection="false">
      <alignment horizontal="center" vertical="bottom" textRotation="0" wrapText="false" indent="0" shrinkToFit="false"/>
      <protection locked="true" hidden="false"/>
    </xf>
    <xf numFmtId="168" fontId="0" fillId="0" borderId="9" xfId="0" applyFont="true" applyBorder="true" applyAlignment="false" applyProtection="false">
      <alignment horizontal="general" vertical="bottom" textRotation="0" wrapText="false" indent="0" shrinkToFit="false"/>
      <protection locked="true" hidden="false"/>
    </xf>
    <xf numFmtId="164" fontId="0" fillId="0" borderId="9" xfId="0" applyFont="true" applyBorder="true" applyAlignment="true" applyProtection="false">
      <alignment horizontal="center" vertical="bottom" textRotation="0" wrapText="false" indent="0" shrinkToFit="false"/>
      <protection locked="true" hidden="false"/>
    </xf>
    <xf numFmtId="164" fontId="4" fillId="3" borderId="10" xfId="0" applyFont="true" applyBorder="true" applyAlignment="false" applyProtection="false">
      <alignment horizontal="general" vertical="bottom" textRotation="0" wrapText="false" indent="0" shrinkToFit="false"/>
      <protection locked="true" hidden="false"/>
    </xf>
    <xf numFmtId="168" fontId="0" fillId="0" borderId="11" xfId="0" applyFont="true" applyBorder="true" applyAlignment="false" applyProtection="false">
      <alignment horizontal="general" vertical="bottom" textRotation="0" wrapText="false" indent="0" shrinkToFit="false"/>
      <protection locked="true" hidden="false"/>
    </xf>
    <xf numFmtId="168" fontId="0" fillId="0" borderId="12" xfId="0" applyFont="true" applyBorder="true" applyAlignment="false" applyProtection="false">
      <alignment horizontal="general" vertical="bottom" textRotation="0" wrapText="false" indent="0" shrinkToFit="false"/>
      <protection locked="true" hidden="false"/>
    </xf>
    <xf numFmtId="164" fontId="4" fillId="4" borderId="1" xfId="0" applyFont="true" applyBorder="true" applyAlignment="true" applyProtection="false">
      <alignment horizontal="center" vertical="center" textRotation="0" wrapText="true" indent="0" shrinkToFit="false"/>
      <protection locked="true" hidden="false"/>
    </xf>
    <xf numFmtId="164" fontId="4" fillId="4" borderId="2" xfId="0" applyFont="true" applyBorder="true" applyAlignment="true" applyProtection="false">
      <alignment horizontal="center" vertical="center" textRotation="0" wrapText="true" indent="0" shrinkToFit="false"/>
      <protection locked="true" hidden="false"/>
    </xf>
    <xf numFmtId="164" fontId="4" fillId="4" borderId="3" xfId="0" applyFont="true" applyBorder="true" applyAlignment="true" applyProtection="false">
      <alignment horizontal="center" vertical="center" textRotation="0" wrapText="true" indent="0" shrinkToFit="false"/>
      <protection locked="true" hidden="false"/>
    </xf>
    <xf numFmtId="164" fontId="4" fillId="5" borderId="4" xfId="0" applyFont="true" applyBorder="true" applyAlignment="false" applyProtection="false">
      <alignment horizontal="general" vertical="bottom" textRotation="0" wrapText="false" indent="0" shrinkToFit="false"/>
      <protection locked="true" hidden="false"/>
    </xf>
    <xf numFmtId="164" fontId="4" fillId="5" borderId="7" xfId="0" applyFont="true" applyBorder="true" applyAlignment="false" applyProtection="false">
      <alignment horizontal="general" vertical="bottom" textRotation="0" wrapText="false" indent="0" shrinkToFit="false"/>
      <protection locked="true" hidden="false"/>
    </xf>
    <xf numFmtId="164" fontId="4" fillId="5" borderId="10" xfId="0" applyFont="true" applyBorder="true" applyAlignment="false" applyProtection="false">
      <alignment horizontal="general" vertical="bottom" textRotation="0" wrapText="false" indent="0" shrinkToFit="false"/>
      <protection locked="true" hidden="false"/>
    </xf>
    <xf numFmtId="164" fontId="0" fillId="3" borderId="1" xfId="0" applyFont="true" applyBorder="true" applyAlignment="false" applyProtection="false">
      <alignment horizontal="general" vertical="bottom" textRotation="0" wrapText="false" indent="0" shrinkToFit="false"/>
      <protection locked="true" hidden="false"/>
    </xf>
    <xf numFmtId="164" fontId="0" fillId="3" borderId="13" xfId="0" applyFont="true" applyBorder="true" applyAlignment="false" applyProtection="false">
      <alignment horizontal="general" vertical="bottom" textRotation="0" wrapText="false" indent="0" shrinkToFit="false"/>
      <protection locked="true" hidden="false"/>
    </xf>
    <xf numFmtId="168" fontId="0" fillId="0" borderId="8" xfId="0" applyFont="true" applyBorder="true" applyAlignment="true" applyProtection="false">
      <alignment horizontal="center" vertical="bottom" textRotation="0" wrapText="false" indent="0" shrinkToFit="false"/>
      <protection locked="true" hidden="false"/>
    </xf>
    <xf numFmtId="168" fontId="0" fillId="0" borderId="9" xfId="0" applyFont="true" applyBorder="true" applyAlignment="true" applyProtection="false">
      <alignment horizontal="center" vertical="bottom" textRotation="0" wrapText="false" indent="0" shrinkToFit="false"/>
      <protection locked="true" hidden="false"/>
    </xf>
    <xf numFmtId="164" fontId="0" fillId="0" borderId="14" xfId="0" applyFont="true" applyBorder="true" applyAlignment="true" applyProtection="false">
      <alignment horizontal="center" vertical="bottom" textRotation="0" wrapText="false" indent="0" shrinkToFit="false"/>
      <protection locked="true" hidden="false"/>
    </xf>
    <xf numFmtId="168" fontId="0" fillId="0" borderId="14" xfId="0" applyFont="true" applyBorder="true" applyAlignment="false" applyProtection="false">
      <alignment horizontal="general" vertical="bottom" textRotation="0" wrapText="false" indent="0" shrinkToFit="false"/>
      <protection locked="true" hidden="false"/>
    </xf>
    <xf numFmtId="168" fontId="0" fillId="0" borderId="15" xfId="0" applyFont="true" applyBorder="true" applyAlignment="false" applyProtection="false">
      <alignment horizontal="general" vertical="bottom" textRotation="0" wrapText="false" indent="0" shrinkToFit="false"/>
      <protection locked="true" hidden="false"/>
    </xf>
    <xf numFmtId="164" fontId="0" fillId="3" borderId="16" xfId="0" applyFont="true" applyBorder="true" applyAlignment="false" applyProtection="false">
      <alignment horizontal="general" vertical="bottom" textRotation="0" wrapText="false" indent="0" shrinkToFit="false"/>
      <protection locked="true" hidden="false"/>
    </xf>
    <xf numFmtId="164" fontId="0" fillId="0" borderId="11" xfId="0" applyFont="true" applyBorder="true" applyAlignment="true" applyProtection="false">
      <alignment horizontal="center" vertical="bottom" textRotation="0" wrapText="false" indent="0" shrinkToFit="false"/>
      <protection locked="true" hidden="false"/>
    </xf>
    <xf numFmtId="164" fontId="0" fillId="0" borderId="12"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true" applyProtection="false">
      <alignment horizontal="center" vertical="center" textRotation="0" wrapText="true" indent="0" shrinkToFit="false"/>
      <protection locked="true" hidden="false"/>
    </xf>
    <xf numFmtId="169" fontId="4" fillId="2" borderId="0" xfId="0" applyFont="true" applyBorder="false" applyAlignment="true" applyProtection="false">
      <alignment horizontal="center" vertical="center" textRotation="0" wrapText="true" indent="0" shrinkToFit="false"/>
      <protection locked="true" hidden="false"/>
    </xf>
    <xf numFmtId="164" fontId="4" fillId="3" borderId="17" xfId="0" applyFont="true" applyBorder="true" applyAlignment="true" applyProtection="false">
      <alignment horizontal="center" vertical="bottom" textRotation="0" wrapText="false" indent="0" shrinkToFit="false"/>
      <protection locked="true" hidden="false"/>
    </xf>
    <xf numFmtId="164" fontId="0" fillId="0" borderId="13" xfId="0" applyFont="true" applyBorder="true" applyAlignment="true" applyProtection="false">
      <alignment horizontal="center" vertical="center" textRotation="0" wrapText="true" indent="0" shrinkToFit="false"/>
      <protection locked="true" hidden="false"/>
    </xf>
    <xf numFmtId="168" fontId="0" fillId="0" borderId="0" xfId="0" applyFont="true" applyBorder="false" applyAlignment="false" applyProtection="false">
      <alignment horizontal="general" vertical="bottom" textRotation="0" wrapText="false" indent="0" shrinkToFit="false"/>
      <protection locked="true" hidden="false"/>
    </xf>
    <xf numFmtId="168" fontId="4" fillId="0" borderId="18" xfId="0" applyFont="true" applyBorder="true" applyAlignment="false" applyProtection="false">
      <alignment horizontal="general" vertical="bottom" textRotation="0" wrapText="false" indent="0" shrinkToFit="false"/>
      <protection locked="true" hidden="false"/>
    </xf>
    <xf numFmtId="164" fontId="0" fillId="0" borderId="16" xfId="0" applyFont="true" applyBorder="true" applyAlignment="true" applyProtection="false">
      <alignment horizontal="center" vertical="center" textRotation="0" wrapText="true" indent="0" shrinkToFit="false"/>
      <protection locked="true" hidden="false"/>
    </xf>
    <xf numFmtId="168" fontId="0" fillId="0" borderId="19" xfId="0" applyFont="true" applyBorder="true" applyAlignment="false" applyProtection="false">
      <alignment horizontal="general" vertical="bottom" textRotation="0" wrapText="false" indent="0" shrinkToFit="false"/>
      <protection locked="true" hidden="false"/>
    </xf>
    <xf numFmtId="168" fontId="4" fillId="0" borderId="20" xfId="0" applyFont="true" applyBorder="true" applyAlignment="false" applyProtection="false">
      <alignment horizontal="general" vertical="bottom" textRotation="0" wrapText="false" indent="0" shrinkToFit="false"/>
      <protection locked="true" hidden="false"/>
    </xf>
    <xf numFmtId="164" fontId="4" fillId="6" borderId="17"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8" fontId="4" fillId="0" borderId="0" xfId="0" applyFont="true" applyBorder="false" applyAlignment="false" applyProtection="false">
      <alignment horizontal="general" vertical="bottom" textRotation="0" wrapText="false" indent="0" shrinkToFit="false"/>
      <protection locked="true" hidden="false"/>
    </xf>
    <xf numFmtId="164" fontId="4" fillId="7" borderId="17" xfId="0" applyFont="true" applyBorder="true" applyAlignment="true" applyProtection="false">
      <alignment horizontal="center" vertical="bottom" textRotation="0" wrapText="false" indent="0" shrinkToFit="false"/>
      <protection locked="true" hidden="false"/>
    </xf>
    <xf numFmtId="164" fontId="0" fillId="0" borderId="13" xfId="0" applyFont="true" applyBorder="true" applyAlignment="true" applyProtection="false">
      <alignment horizontal="center" vertical="bottom" textRotation="0" wrapText="true" indent="0" shrinkToFit="false"/>
      <protection locked="true" hidden="false"/>
    </xf>
    <xf numFmtId="164" fontId="0" fillId="0" borderId="19" xfId="0" applyFont="true" applyBorder="true" applyAlignment="true" applyProtection="false">
      <alignment horizontal="center" vertical="center" textRotation="0" wrapText="true" indent="0" shrinkToFit="false"/>
      <protection locked="true" hidden="false"/>
    </xf>
    <xf numFmtId="164" fontId="4" fillId="5" borderId="17" xfId="0" applyFont="true" applyBorder="true" applyAlignment="true" applyProtection="false">
      <alignment horizontal="center" vertical="bottom" textRotation="0" wrapText="false" indent="0" shrinkToFit="false"/>
      <protection locked="true" hidden="false"/>
    </xf>
    <xf numFmtId="164" fontId="0" fillId="0" borderId="13" xfId="0" applyFont="true" applyBorder="true" applyAlignment="true" applyProtection="false">
      <alignment horizontal="general" vertical="center" textRotation="0" wrapText="true" indent="0" shrinkToFit="false"/>
      <protection locked="true" hidden="false"/>
    </xf>
    <xf numFmtId="164" fontId="0" fillId="8" borderId="21" xfId="0" applyFont="true" applyBorder="true" applyAlignment="false" applyProtection="false">
      <alignment horizontal="general" vertical="bottom" textRotation="0" wrapText="false" indent="0" shrinkToFit="false"/>
      <protection locked="true" hidden="false"/>
    </xf>
    <xf numFmtId="168" fontId="0" fillId="8" borderId="22" xfId="0" applyFont="true" applyBorder="true" applyAlignment="false" applyProtection="false">
      <alignment horizontal="general" vertical="bottom" textRotation="0" wrapText="false" indent="0" shrinkToFit="false"/>
      <protection locked="true" hidden="false"/>
    </xf>
    <xf numFmtId="168" fontId="4" fillId="8" borderId="23" xfId="0" applyFont="true" applyBorder="true" applyAlignment="false" applyProtection="false">
      <alignment horizontal="general" vertical="bottom" textRotation="0" wrapText="false" indent="0" shrinkToFit="false"/>
      <protection locked="true" hidden="false"/>
    </xf>
    <xf numFmtId="164" fontId="0" fillId="0" borderId="13" xfId="0" applyFont="true" applyBorder="true" applyAlignment="false" applyProtection="false">
      <alignment horizontal="general" vertical="bottom" textRotation="0" wrapText="false" indent="0" shrinkToFit="false"/>
      <protection locked="true" hidden="false"/>
    </xf>
    <xf numFmtId="164" fontId="0" fillId="0" borderId="18" xfId="0" applyFont="true" applyBorder="true" applyAlignment="false" applyProtection="false">
      <alignment horizontal="general" vertical="bottom" textRotation="0" wrapText="false" indent="0" shrinkToFit="false"/>
      <protection locked="true" hidden="false"/>
    </xf>
    <xf numFmtId="164" fontId="0" fillId="8" borderId="16" xfId="0" applyFont="true" applyBorder="true" applyAlignment="false" applyProtection="false">
      <alignment horizontal="general" vertical="bottom" textRotation="0" wrapText="false" indent="0" shrinkToFit="false"/>
      <protection locked="true" hidden="false"/>
    </xf>
    <xf numFmtId="168" fontId="0" fillId="8" borderId="19" xfId="0" applyFont="true" applyBorder="true" applyAlignment="false" applyProtection="false">
      <alignment horizontal="general" vertical="bottom" textRotation="0" wrapText="false" indent="0" shrinkToFit="false"/>
      <protection locked="true" hidden="false"/>
    </xf>
    <xf numFmtId="168" fontId="4" fillId="8" borderId="20"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general" vertical="center" textRotation="0" wrapText="true" indent="0" shrinkToFit="false"/>
      <protection locked="true" hidden="false"/>
    </xf>
    <xf numFmtId="164" fontId="0" fillId="8" borderId="19" xfId="0" applyFont="true" applyBorder="true" applyAlignment="false" applyProtection="false">
      <alignment horizontal="general" vertical="bottom" textRotation="0" wrapText="false" indent="0" shrinkToFit="false"/>
      <protection locked="true" hidden="false"/>
    </xf>
    <xf numFmtId="164" fontId="4" fillId="3" borderId="24" xfId="0" applyFont="true" applyBorder="true" applyAlignment="true" applyProtection="false">
      <alignment horizontal="center" vertical="bottom" textRotation="0" wrapText="false" indent="0" shrinkToFit="false"/>
      <protection locked="true" hidden="false"/>
    </xf>
    <xf numFmtId="164" fontId="4" fillId="3" borderId="3"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0" fillId="8" borderId="22" xfId="0" applyFont="true" applyBorder="true" applyAlignment="false" applyProtection="false">
      <alignment horizontal="general" vertical="bottom" textRotation="0" wrapText="false" indent="0" shrinkToFit="false"/>
      <protection locked="true" hidden="false"/>
    </xf>
    <xf numFmtId="164" fontId="4" fillId="9" borderId="0" xfId="0" applyFont="true" applyBorder="false" applyAlignment="true" applyProtection="false">
      <alignment horizontal="center" vertical="bottom" textRotation="0" wrapText="false" indent="0" shrinkToFit="false"/>
      <protection locked="true" hidden="false"/>
    </xf>
    <xf numFmtId="164" fontId="4" fillId="2" borderId="0" xfId="0" applyFont="true" applyBorder="true" applyAlignment="true" applyProtection="false">
      <alignment horizontal="center" vertical="bottom" textRotation="0" wrapText="false" indent="0" shrinkToFit="false"/>
      <protection locked="true" hidden="false"/>
    </xf>
    <xf numFmtId="164" fontId="0" fillId="10" borderId="25" xfId="0" applyFont="true" applyBorder="true" applyAlignment="true" applyProtection="false">
      <alignment horizontal="center" vertical="center" textRotation="0" wrapText="false" indent="0" shrinkToFit="false"/>
      <protection locked="true" hidden="false"/>
    </xf>
    <xf numFmtId="164" fontId="0" fillId="11" borderId="0" xfId="0" applyFont="true" applyBorder="true" applyAlignment="true" applyProtection="false">
      <alignment horizontal="left" vertical="center" textRotation="0" wrapText="false" indent="2" shrinkToFit="false"/>
      <protection locked="true" hidden="false"/>
    </xf>
    <xf numFmtId="164" fontId="0" fillId="10" borderId="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4" fillId="2" borderId="0" xfId="0" applyFont="true" applyBorder="true" applyAlignment="true" applyProtection="false">
      <alignment horizontal="left" vertical="bottom" textRotation="0" wrapText="true" indent="0" shrinkToFit="false"/>
      <protection locked="true" hidden="false"/>
    </xf>
    <xf numFmtId="164" fontId="0" fillId="10" borderId="0" xfId="0" applyFont="true" applyBorder="false" applyAlignment="true" applyProtection="false">
      <alignment horizontal="center" vertical="center" textRotation="0" wrapText="false" indent="0" shrinkToFit="false"/>
      <protection locked="true" hidden="false"/>
    </xf>
    <xf numFmtId="164" fontId="0" fillId="11" borderId="0" xfId="0" applyFont="true" applyBorder="true" applyAlignment="true" applyProtection="false">
      <alignment horizontal="left" vertical="bottom" textRotation="0" wrapText="false" indent="2" shrinkToFit="false"/>
      <protection locked="true" hidden="false"/>
    </xf>
    <xf numFmtId="170" fontId="0" fillId="0" borderId="0" xfId="15" applyFont="true" applyBorder="true" applyAlignment="true" applyProtection="false">
      <alignment horizontal="right" vertical="bottom" textRotation="0" wrapText="false" indent="0" shrinkToFit="false"/>
      <protection locked="true" hidden="false"/>
    </xf>
    <xf numFmtId="170" fontId="0" fillId="0" borderId="0" xfId="15" applyFont="true" applyBorder="false" applyAlignment="true" applyProtection="false">
      <alignment horizontal="right" vertical="bottom" textRotation="0" wrapText="false" indent="0" shrinkToFit="false"/>
      <protection locked="true" hidden="false"/>
    </xf>
    <xf numFmtId="170" fontId="0" fillId="0" borderId="26" xfId="15" applyFont="true" applyBorder="true" applyAlignment="true" applyProtection="false">
      <alignment horizontal="right" vertical="bottom" textRotation="0" wrapText="false" indent="0" shrinkToFit="false"/>
      <protection locked="true" hidden="false"/>
    </xf>
    <xf numFmtId="164" fontId="0" fillId="11" borderId="0" xfId="0" applyFont="true" applyBorder="true" applyAlignment="true" applyProtection="false">
      <alignment horizontal="left" vertical="bottom" textRotation="0" wrapText="true" indent="2" shrinkToFit="false"/>
      <protection locked="true" hidden="false"/>
    </xf>
    <xf numFmtId="170" fontId="0" fillId="12" borderId="27" xfId="15" applyFont="true" applyBorder="true" applyAlignment="true" applyProtection="false">
      <alignment horizontal="right" vertical="bottom" textRotation="0" wrapText="false" indent="0" shrinkToFit="false"/>
      <protection locked="true" hidden="false"/>
    </xf>
    <xf numFmtId="170" fontId="0" fillId="13" borderId="0" xfId="15" applyFont="true" applyBorder="false" applyAlignment="true" applyProtection="false">
      <alignment horizontal="right" vertical="bottom" textRotation="0" wrapText="false" indent="0" shrinkToFit="false"/>
      <protection locked="true" hidden="false"/>
    </xf>
    <xf numFmtId="170" fontId="0" fillId="13" borderId="28" xfId="15" applyFont="true" applyBorder="true" applyAlignment="true" applyProtection="false">
      <alignment horizontal="right" vertical="bottom" textRotation="0" wrapText="false" indent="0" shrinkToFit="false"/>
      <protection locked="true" hidden="false"/>
    </xf>
    <xf numFmtId="170" fontId="0" fillId="13" borderId="29" xfId="15" applyFont="true" applyBorder="true" applyAlignment="true" applyProtection="false">
      <alignment horizontal="right" vertical="bottom" textRotation="0" wrapText="false" indent="0" shrinkToFit="false"/>
      <protection locked="true" hidden="false"/>
    </xf>
    <xf numFmtId="170" fontId="0" fillId="13" borderId="30" xfId="15" applyFont="true" applyBorder="true" applyAlignment="true" applyProtection="false">
      <alignment horizontal="right" vertical="bottom" textRotation="0" wrapText="false" indent="0" shrinkToFit="false"/>
      <protection locked="true" hidden="false"/>
    </xf>
    <xf numFmtId="164" fontId="0" fillId="11" borderId="0" xfId="0" applyFont="true" applyBorder="true" applyAlignment="true" applyProtection="false">
      <alignment horizontal="left" vertical="center" textRotation="0" wrapText="true" indent="2" shrinkToFit="false"/>
      <protection locked="true" hidden="false"/>
    </xf>
    <xf numFmtId="164" fontId="0" fillId="14" borderId="0" xfId="0" applyFont="true" applyBorder="true" applyAlignment="true" applyProtection="false">
      <alignment horizontal="left" vertical="bottom" textRotation="0" wrapText="false" indent="2" shrinkToFit="false"/>
      <protection locked="true" hidden="false"/>
    </xf>
    <xf numFmtId="170" fontId="0" fillId="15" borderId="0" xfId="15" applyFont="true" applyBorder="true" applyAlignment="true" applyProtection="false">
      <alignment horizontal="right" vertical="bottom" textRotation="0" wrapText="false" indent="0" shrinkToFit="false"/>
      <protection locked="true" hidden="false"/>
    </xf>
    <xf numFmtId="170" fontId="0" fillId="15" borderId="0" xfId="15" applyFont="true" applyBorder="false" applyAlignment="true" applyProtection="false">
      <alignment horizontal="right" vertical="bottom" textRotation="0" wrapText="false" indent="0" shrinkToFit="false"/>
      <protection locked="true" hidden="false"/>
    </xf>
    <xf numFmtId="170" fontId="0" fillId="15" borderId="26" xfId="15" applyFont="true" applyBorder="true" applyAlignment="true" applyProtection="false">
      <alignment horizontal="right" vertical="bottom" textRotation="0" wrapText="false" indent="0" shrinkToFit="false"/>
      <protection locked="true" hidden="false"/>
    </xf>
    <xf numFmtId="170" fontId="0" fillId="15" borderId="31" xfId="15" applyFont="true" applyBorder="true" applyAlignment="true" applyProtection="false">
      <alignment horizontal="right" vertical="bottom" textRotation="0" wrapText="false" indent="0" shrinkToFit="false"/>
      <protection locked="true" hidden="false"/>
    </xf>
    <xf numFmtId="170" fontId="0" fillId="15" borderId="28" xfId="15" applyFont="true" applyBorder="true" applyAlignment="true" applyProtection="false">
      <alignment horizontal="right" vertical="bottom" textRotation="0" wrapText="false" indent="0" shrinkToFit="false"/>
      <protection locked="true" hidden="false"/>
    </xf>
    <xf numFmtId="164" fontId="0" fillId="14" borderId="0" xfId="0" applyFont="true" applyBorder="true" applyAlignment="true" applyProtection="false">
      <alignment horizontal="left" vertical="bottom" textRotation="0" wrapText="true" indent="2" shrinkToFit="false"/>
      <protection locked="true" hidden="false"/>
    </xf>
    <xf numFmtId="170" fontId="0" fillId="15" borderId="32" xfId="0" applyFont="true" applyBorder="true" applyAlignment="false" applyProtection="false">
      <alignment horizontal="general" vertical="bottom" textRotation="0" wrapText="false" indent="0" shrinkToFit="false"/>
      <protection locked="true" hidden="false"/>
    </xf>
    <xf numFmtId="170" fontId="0" fillId="15" borderId="33" xfId="0" applyFont="true" applyBorder="true" applyAlignment="false" applyProtection="false">
      <alignment horizontal="general" vertical="bottom" textRotation="0" wrapText="false" indent="0" shrinkToFit="false"/>
      <protection locked="true" hidden="false"/>
    </xf>
    <xf numFmtId="170" fontId="0" fillId="15" borderId="0" xfId="0" applyFont="true" applyBorder="false" applyAlignment="false" applyProtection="false">
      <alignment horizontal="general" vertical="bottom" textRotation="0" wrapText="false" indent="0" shrinkToFit="false"/>
      <protection locked="true" hidden="false"/>
    </xf>
    <xf numFmtId="164" fontId="0" fillId="0" borderId="30" xfId="0" applyFont="true" applyBorder="true" applyAlignment="false" applyProtection="false">
      <alignment horizontal="general" vertical="bottom" textRotation="0" wrapText="false" indent="0" shrinkToFit="false"/>
      <protection locked="true" hidden="false"/>
    </xf>
    <xf numFmtId="164" fontId="0" fillId="13" borderId="26" xfId="0" applyFont="true" applyBorder="true" applyAlignment="false" applyProtection="false">
      <alignment horizontal="general" vertical="bottom" textRotation="0" wrapText="false" indent="0" shrinkToFit="false"/>
      <protection locked="true" hidden="false"/>
    </xf>
    <xf numFmtId="164" fontId="0" fillId="13" borderId="29" xfId="0" applyFont="true" applyBorder="true" applyAlignment="false" applyProtection="false">
      <alignment horizontal="general" vertical="bottom" textRotation="0" wrapText="false" indent="0" shrinkToFit="false"/>
      <protection locked="true" hidden="false"/>
    </xf>
    <xf numFmtId="164" fontId="0" fillId="13" borderId="0" xfId="0" applyFont="true" applyBorder="false" applyAlignment="false" applyProtection="false">
      <alignment horizontal="general" vertical="bottom" textRotation="0" wrapText="false" indent="0" shrinkToFit="false"/>
      <protection locked="true" hidden="false"/>
    </xf>
    <xf numFmtId="170" fontId="0" fillId="0" borderId="34" xfId="15" applyFont="true" applyBorder="true" applyAlignment="true" applyProtection="false">
      <alignment horizontal="right" vertical="bottom" textRotation="0" wrapText="false" indent="0" shrinkToFit="false"/>
      <protection locked="true" hidden="false"/>
    </xf>
    <xf numFmtId="170" fontId="0" fillId="0" borderId="32" xfId="15" applyFont="true" applyBorder="true" applyAlignment="true" applyProtection="false">
      <alignment horizontal="right" vertical="bottom" textRotation="0" wrapText="false" indent="0" shrinkToFit="false"/>
      <protection locked="true" hidden="false"/>
    </xf>
    <xf numFmtId="164" fontId="0" fillId="13" borderId="35" xfId="0" applyFont="true" applyBorder="true" applyAlignment="false" applyProtection="false">
      <alignment horizontal="general" vertical="bottom" textRotation="0" wrapText="false" indent="0" shrinkToFit="false"/>
      <protection locked="true" hidden="false"/>
    </xf>
    <xf numFmtId="164" fontId="0" fillId="13" borderId="25" xfId="0" applyFont="true" applyBorder="true" applyAlignment="false" applyProtection="false">
      <alignment horizontal="general" vertical="bottom" textRotation="0" wrapText="false" indent="0" shrinkToFit="false"/>
      <protection locked="true" hidden="false"/>
    </xf>
    <xf numFmtId="164" fontId="0" fillId="13" borderId="31" xfId="0" applyFont="true" applyBorder="true" applyAlignment="false" applyProtection="false">
      <alignment horizontal="general" vertical="bottom" textRotation="0" wrapText="false" indent="0" shrinkToFit="false"/>
      <protection locked="true" hidden="false"/>
    </xf>
    <xf numFmtId="164" fontId="0" fillId="13" borderId="36" xfId="0" applyFont="true" applyBorder="true" applyAlignment="false" applyProtection="false">
      <alignment horizontal="general" vertical="bottom" textRotation="0" wrapText="false" indent="0" shrinkToFit="false"/>
      <protection locked="true" hidden="false"/>
    </xf>
    <xf numFmtId="164" fontId="0" fillId="13" borderId="37" xfId="0" applyFont="true" applyBorder="true" applyAlignment="false" applyProtection="false">
      <alignment horizontal="general" vertical="bottom" textRotation="0" wrapText="false" indent="0" shrinkToFit="false"/>
      <protection locked="true" hidden="false"/>
    </xf>
    <xf numFmtId="164" fontId="0" fillId="13" borderId="27" xfId="0" applyFont="true" applyBorder="true" applyAlignment="false" applyProtection="false">
      <alignment horizontal="general" vertical="bottom" textRotation="0" wrapText="false" indent="0" shrinkToFit="false"/>
      <protection locked="true" hidden="false"/>
    </xf>
    <xf numFmtId="170" fontId="0" fillId="15" borderId="25" xfId="15" applyFont="true" applyBorder="true" applyAlignment="false" applyProtection="false">
      <alignment horizontal="general" vertical="bottom" textRotation="0" wrapText="false" indent="0" shrinkToFit="false"/>
      <protection locked="true" hidden="false"/>
    </xf>
    <xf numFmtId="170" fontId="0" fillId="15" borderId="34" xfId="15" applyFont="true" applyBorder="true" applyAlignment="false" applyProtection="false">
      <alignment horizontal="general" vertical="bottom" textRotation="0" wrapText="false" indent="0" shrinkToFit="false"/>
      <protection locked="true" hidden="false"/>
    </xf>
    <xf numFmtId="170" fontId="0" fillId="15" borderId="0" xfId="15" applyFont="true" applyBorder="false" applyAlignment="false" applyProtection="false">
      <alignment horizontal="general" vertical="bottom" textRotation="0" wrapText="false" indent="0" shrinkToFit="false"/>
      <protection locked="true" hidden="false"/>
    </xf>
    <xf numFmtId="170" fontId="0" fillId="0" borderId="25" xfId="15" applyFont="true" applyBorder="true" applyAlignment="true" applyProtection="false">
      <alignment horizontal="right" vertical="bottom" textRotation="0" wrapText="false" indent="0" shrinkToFit="false"/>
      <protection locked="true" hidden="false"/>
    </xf>
    <xf numFmtId="170" fontId="0" fillId="15" borderId="35" xfId="15" applyFont="true" applyBorder="true" applyAlignment="true" applyProtection="false">
      <alignment horizontal="right" vertical="bottom" textRotation="0" wrapText="false" indent="0" shrinkToFit="false"/>
      <protection locked="true" hidden="false"/>
    </xf>
    <xf numFmtId="170" fontId="0" fillId="15" borderId="29" xfId="15" applyFont="true" applyBorder="true" applyAlignment="true" applyProtection="false">
      <alignment horizontal="right" vertical="bottom" textRotation="0" wrapText="false" indent="0" shrinkToFit="false"/>
      <protection locked="true" hidden="false"/>
    </xf>
    <xf numFmtId="170" fontId="0" fillId="15" borderId="36" xfId="15" applyFont="true" applyBorder="true" applyAlignment="true" applyProtection="false">
      <alignment horizontal="right" vertical="bottom" textRotation="0" wrapText="false" indent="0" shrinkToFit="false"/>
      <protection locked="true" hidden="false"/>
    </xf>
    <xf numFmtId="170" fontId="0" fillId="15" borderId="37" xfId="15" applyFont="true" applyBorder="true" applyAlignment="true" applyProtection="false">
      <alignment horizontal="right" vertical="bottom" textRotation="0" wrapText="false" indent="0" shrinkToFit="false"/>
      <protection locked="true" hidden="false"/>
    </xf>
    <xf numFmtId="170" fontId="0" fillId="15" borderId="32" xfId="15" applyFont="true" applyBorder="true" applyAlignment="true" applyProtection="false">
      <alignment horizontal="right" vertical="bottom" textRotation="0" wrapText="false" indent="0" shrinkToFit="false"/>
      <protection locked="true" hidden="false"/>
    </xf>
    <xf numFmtId="170" fontId="0" fillId="15" borderId="33" xfId="15" applyFont="true" applyBorder="true" applyAlignment="true" applyProtection="false">
      <alignment horizontal="right" vertical="bottom" textRotation="0" wrapText="false" indent="0" shrinkToFit="false"/>
      <protection locked="true" hidden="false"/>
    </xf>
    <xf numFmtId="170" fontId="0" fillId="15" borderId="34" xfId="15" applyFont="true" applyBorder="true" applyAlignment="true" applyProtection="false">
      <alignment horizontal="right" vertical="bottom" textRotation="0" wrapText="false" indent="0" shrinkToFit="false"/>
      <protection locked="true" hidden="false"/>
    </xf>
    <xf numFmtId="164" fontId="4" fillId="2" borderId="0" xfId="0" applyFont="true" applyBorder="true" applyAlignment="true" applyProtection="false">
      <alignment horizontal="center" vertical="bottom" textRotation="0" wrapText="true" indent="0" shrinkToFit="false"/>
      <protection locked="true" hidden="false"/>
    </xf>
    <xf numFmtId="164" fontId="0" fillId="0" borderId="25" xfId="0" applyFont="true" applyBorder="true" applyAlignment="true" applyProtection="false">
      <alignment horizontal="center" vertical="bottom" textRotation="0" wrapText="false" indent="0" shrinkToFit="false"/>
      <protection locked="true" hidden="false"/>
    </xf>
    <xf numFmtId="164" fontId="0" fillId="0" borderId="25"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true" applyAlignment="true" applyProtection="false">
      <alignment horizontal="center" vertical="center" textRotation="0" wrapText="true" indent="0" shrinkToFit="false"/>
      <protection locked="true" hidden="false"/>
    </xf>
    <xf numFmtId="164" fontId="0" fillId="11" borderId="0" xfId="0" applyFont="true" applyBorder="true" applyAlignment="true" applyProtection="false">
      <alignment horizontal="left" vertical="top" textRotation="0" wrapText="true" indent="2" shrinkToFit="false"/>
      <protection locked="true" hidden="false"/>
    </xf>
    <xf numFmtId="170" fontId="0" fillId="12" borderId="31" xfId="15" applyFont="true" applyBorder="true" applyAlignment="true" applyProtection="false">
      <alignment horizontal="center" vertical="bottom" textRotation="0" wrapText="false" indent="0" shrinkToFit="false"/>
      <protection locked="true" hidden="false"/>
    </xf>
    <xf numFmtId="170" fontId="0" fillId="12" borderId="35" xfId="15" applyFont="true" applyBorder="true" applyAlignment="true" applyProtection="false">
      <alignment horizontal="center" vertical="bottom" textRotation="0" wrapText="false" indent="0" shrinkToFit="false"/>
      <protection locked="true" hidden="false"/>
    </xf>
    <xf numFmtId="164" fontId="0" fillId="10" borderId="0" xfId="0" applyFont="true" applyBorder="true" applyAlignment="true" applyProtection="false">
      <alignment horizontal="center" vertical="center" textRotation="0" wrapText="false" indent="0" shrinkToFit="false"/>
      <protection locked="true" hidden="false"/>
    </xf>
    <xf numFmtId="170" fontId="0" fillId="12" borderId="37" xfId="15" applyFont="true" applyBorder="true" applyAlignment="true" applyProtection="false">
      <alignment horizontal="right" vertical="bottom" textRotation="0" wrapText="false" indent="0" shrinkToFit="false"/>
      <protection locked="true" hidden="false"/>
    </xf>
    <xf numFmtId="170" fontId="0" fillId="12" borderId="36" xfId="15" applyFont="true" applyBorder="true" applyAlignment="true" applyProtection="false">
      <alignment horizontal="right" vertical="bottom" textRotation="0" wrapText="false" indent="0" shrinkToFit="false"/>
      <protection locked="true" hidden="false"/>
    </xf>
    <xf numFmtId="170" fontId="0" fillId="12" borderId="31" xfId="15" applyFont="true" applyBorder="true" applyAlignment="true" applyProtection="false">
      <alignment horizontal="right" vertical="bottom" textRotation="0" wrapText="false" indent="0" shrinkToFit="false"/>
      <protection locked="true" hidden="false"/>
    </xf>
    <xf numFmtId="170" fontId="0" fillId="12" borderId="35" xfId="15" applyFont="true" applyBorder="true" applyAlignment="true" applyProtection="false">
      <alignment horizontal="right" vertical="bottom" textRotation="0" wrapText="false" indent="0" shrinkToFit="false"/>
      <protection locked="true" hidden="false"/>
    </xf>
    <xf numFmtId="170" fontId="0" fillId="0" borderId="31" xfId="15" applyFont="true" applyBorder="true" applyAlignment="true" applyProtection="false">
      <alignment horizontal="right" vertical="bottom" textRotation="0" wrapText="false" indent="0" shrinkToFit="false"/>
      <protection locked="true" hidden="false"/>
    </xf>
    <xf numFmtId="170" fontId="0" fillId="0" borderId="29" xfId="15" applyFont="true" applyBorder="true" applyAlignment="true" applyProtection="false">
      <alignment horizontal="right" vertical="bottom" textRotation="0" wrapText="false" indent="0" shrinkToFit="false"/>
      <protection locked="true" hidden="false"/>
    </xf>
    <xf numFmtId="170" fontId="0" fillId="0" borderId="37" xfId="15" applyFont="true" applyBorder="true" applyAlignment="true" applyProtection="false">
      <alignment horizontal="right" vertical="bottom" textRotation="0" wrapText="false" indent="0" shrinkToFit="false"/>
      <protection locked="true" hidden="false"/>
    </xf>
    <xf numFmtId="170" fontId="0" fillId="0" borderId="36" xfId="15" applyFont="true" applyBorder="true" applyAlignment="true" applyProtection="false">
      <alignment horizontal="right" vertical="bottom" textRotation="0" wrapText="false" indent="0" shrinkToFit="false"/>
      <protection locked="true" hidden="false"/>
    </xf>
    <xf numFmtId="170" fontId="0" fillId="0" borderId="38" xfId="15" applyFont="true" applyBorder="true" applyAlignment="true" applyProtection="false">
      <alignment horizontal="right" vertical="bottom" textRotation="0" wrapText="false" indent="0" shrinkToFit="false"/>
      <protection locked="true" hidden="false"/>
    </xf>
    <xf numFmtId="171" fontId="0" fillId="0" borderId="0" xfId="15" applyFont="true" applyBorder="false" applyAlignment="true" applyProtection="false">
      <alignment horizontal="right" vertical="bottom" textRotation="0" wrapText="false" indent="0" shrinkToFit="false"/>
      <protection locked="true" hidden="false"/>
    </xf>
    <xf numFmtId="171" fontId="0" fillId="0" borderId="25" xfId="15" applyFont="true" applyBorder="true" applyAlignment="true" applyProtection="false">
      <alignment horizontal="right" vertical="bottom" textRotation="0" wrapText="false" indent="0" shrinkToFit="false"/>
      <protection locked="true" hidden="false"/>
    </xf>
    <xf numFmtId="170" fontId="0" fillId="12" borderId="25" xfId="15" applyFont="true" applyBorder="true" applyAlignment="false" applyProtection="false">
      <alignment horizontal="general" vertical="bottom" textRotation="0" wrapText="false" indent="0" shrinkToFit="false"/>
      <protection locked="true" hidden="false"/>
    </xf>
    <xf numFmtId="171" fontId="0" fillId="13" borderId="38" xfId="0" applyFont="true" applyBorder="true" applyAlignment="true" applyProtection="false">
      <alignment horizontal="right" vertical="bottom" textRotation="0" wrapText="false" indent="0" shrinkToFit="false"/>
      <protection locked="true" hidden="false"/>
    </xf>
    <xf numFmtId="170" fontId="0" fillId="12" borderId="25" xfId="15" applyFont="true" applyBorder="true" applyAlignment="true" applyProtection="false">
      <alignment horizontal="right" vertical="bottom" textRotation="0" wrapText="false" indent="0" shrinkToFit="false"/>
      <protection locked="true" hidden="false"/>
    </xf>
    <xf numFmtId="164" fontId="0" fillId="12" borderId="37" xfId="0" applyFont="true" applyBorder="true" applyAlignment="false" applyProtection="false">
      <alignment horizontal="general" vertical="bottom" textRotation="0" wrapText="false" indent="0" shrinkToFit="false"/>
      <protection locked="true" hidden="false"/>
    </xf>
    <xf numFmtId="171" fontId="0" fillId="13" borderId="36" xfId="0" applyFont="true" applyBorder="true" applyAlignment="true" applyProtection="false">
      <alignment horizontal="right" vertical="bottom" textRotation="0" wrapText="false" indent="0" shrinkToFit="false"/>
      <protection locked="true" hidden="false"/>
    </xf>
    <xf numFmtId="171" fontId="0" fillId="12" borderId="37" xfId="0" applyFont="true" applyBorder="true" applyAlignment="true" applyProtection="false">
      <alignment horizontal="right" vertical="bottom" textRotation="0" wrapText="false" indent="0" shrinkToFit="false"/>
      <protection locked="true" hidden="false"/>
    </xf>
    <xf numFmtId="164" fontId="0" fillId="0" borderId="37" xfId="0" applyFont="true" applyBorder="true" applyAlignment="false" applyProtection="false">
      <alignment horizontal="general" vertical="bottom" textRotation="0" wrapText="false" indent="0" shrinkToFit="false"/>
      <protection locked="true" hidden="false"/>
    </xf>
    <xf numFmtId="164" fontId="0" fillId="12" borderId="25" xfId="0" applyFont="true" applyBorder="true" applyAlignment="false" applyProtection="false">
      <alignment horizontal="general" vertical="bottom" textRotation="0" wrapText="false" indent="0" shrinkToFit="false"/>
      <protection locked="true" hidden="false"/>
    </xf>
    <xf numFmtId="171" fontId="0" fillId="0" borderId="25" xfId="0" applyFont="true" applyBorder="true" applyAlignment="true" applyProtection="false">
      <alignment horizontal="right" vertical="bottom" textRotation="0" wrapText="false" indent="0" shrinkToFit="false"/>
      <protection locked="true" hidden="false"/>
    </xf>
    <xf numFmtId="170" fontId="0" fillId="12" borderId="37" xfId="15" applyFont="true" applyBorder="true" applyAlignment="false" applyProtection="false">
      <alignment horizontal="general" vertical="bottom" textRotation="0" wrapText="false" indent="0" shrinkToFit="false"/>
      <protection locked="true" hidden="false"/>
    </xf>
    <xf numFmtId="164" fontId="0" fillId="0" borderId="26" xfId="0" applyFont="true" applyBorder="true" applyAlignment="false" applyProtection="false">
      <alignment horizontal="general" vertical="bottom" textRotation="0" wrapText="false" indent="0" shrinkToFit="false"/>
      <protection locked="true" hidden="false"/>
    </xf>
    <xf numFmtId="170" fontId="0" fillId="15" borderId="25" xfId="15" applyFont="true" applyBorder="true" applyAlignment="true" applyProtection="false">
      <alignment horizontal="right" vertical="bottom" textRotation="0" wrapText="false" indent="0" shrinkToFit="false"/>
      <protection locked="true" hidden="false"/>
    </xf>
    <xf numFmtId="170" fontId="0" fillId="15" borderId="38" xfId="15" applyFont="true" applyBorder="true" applyAlignment="true" applyProtection="false">
      <alignment horizontal="right" vertical="bottom" textRotation="0" wrapText="false" indent="0" shrinkToFit="false"/>
      <protection locked="true" hidden="false"/>
    </xf>
    <xf numFmtId="170" fontId="0" fillId="12" borderId="38" xfId="15" applyFont="true" applyBorder="true" applyAlignment="true" applyProtection="false">
      <alignment horizontal="right" vertical="bottom" textRotation="0" wrapText="false" indent="0" shrinkToFit="false"/>
      <protection locked="true" hidden="false"/>
    </xf>
    <xf numFmtId="172" fontId="0" fillId="13" borderId="25" xfId="0" applyFont="true" applyBorder="true" applyAlignment="true" applyProtection="false">
      <alignment horizontal="right" vertical="bottom" textRotation="0" wrapText="false" indent="0" shrinkToFit="false"/>
      <protection locked="true" hidden="false"/>
    </xf>
    <xf numFmtId="170" fontId="0" fillId="12" borderId="34" xfId="15" applyFont="true" applyBorder="true" applyAlignment="true" applyProtection="false">
      <alignment horizontal="right" vertical="bottom" textRotation="0" wrapText="false" indent="0" shrinkToFit="false"/>
      <protection locked="true" hidden="false"/>
    </xf>
    <xf numFmtId="170" fontId="0" fillId="12" borderId="33" xfId="15" applyFont="true" applyBorder="true" applyAlignment="true" applyProtection="false">
      <alignment horizontal="right" vertical="bottom" textRotation="0" wrapText="false" indent="0" shrinkToFit="false"/>
      <protection locked="true" hidden="false"/>
    </xf>
    <xf numFmtId="164" fontId="0" fillId="11" borderId="28" xfId="0" applyFont="true" applyBorder="true" applyAlignment="true" applyProtection="false">
      <alignment horizontal="left" vertical="bottom" textRotation="0" wrapText="false" indent="2" shrinkToFit="false"/>
      <protection locked="true" hidden="false"/>
    </xf>
    <xf numFmtId="164" fontId="0" fillId="11" borderId="30" xfId="0" applyFont="true" applyBorder="true" applyAlignment="true" applyProtection="false">
      <alignment horizontal="left" vertical="bottom" textRotation="0" wrapText="false" indent="2" shrinkToFit="false"/>
      <protection locked="true" hidden="false"/>
    </xf>
    <xf numFmtId="170" fontId="0" fillId="12" borderId="36" xfId="0" applyFont="true" applyBorder="true" applyAlignment="true" applyProtection="false">
      <alignment horizontal="center" vertical="bottom" textRotation="0" wrapText="false" indent="0" shrinkToFit="false"/>
      <protection locked="true" hidden="false"/>
    </xf>
    <xf numFmtId="170" fontId="0" fillId="12" borderId="37" xfId="0" applyFont="true" applyBorder="true" applyAlignment="true" applyProtection="false">
      <alignment horizontal="center" vertical="bottom" textRotation="0" wrapText="false" indent="0" shrinkToFit="false"/>
      <protection locked="true" hidden="false"/>
    </xf>
    <xf numFmtId="170" fontId="0" fillId="12" borderId="36" xfId="15" applyFont="true" applyBorder="true" applyAlignment="false" applyProtection="false">
      <alignment horizontal="general" vertical="bottom" textRotation="0" wrapText="false" indent="0" shrinkToFit="false"/>
      <protection locked="true" hidden="false"/>
    </xf>
    <xf numFmtId="164" fontId="0" fillId="11" borderId="30" xfId="0" applyFont="true" applyBorder="true" applyAlignment="true" applyProtection="false">
      <alignment horizontal="left" vertical="top" textRotation="0" wrapText="true" indent="2" shrinkToFit="false"/>
      <protection locked="true" hidden="false"/>
    </xf>
    <xf numFmtId="164" fontId="0" fillId="11" borderId="27" xfId="0" applyFont="true" applyBorder="true" applyAlignment="true" applyProtection="false">
      <alignment horizontal="left" vertical="bottom" textRotation="0" wrapText="true" indent="2" shrinkToFit="false"/>
      <protection locked="true" hidden="false"/>
    </xf>
    <xf numFmtId="164" fontId="0" fillId="11" borderId="30" xfId="0" applyFont="true" applyBorder="true" applyAlignment="true" applyProtection="false">
      <alignment horizontal="left" vertical="bottom" textRotation="0" wrapText="true" indent="2" shrinkToFit="false"/>
      <protection locked="true" hidden="false"/>
    </xf>
    <xf numFmtId="170" fontId="0" fillId="13" borderId="37" xfId="15" applyFont="true" applyBorder="true" applyAlignment="false" applyProtection="false">
      <alignment horizontal="general" vertical="bottom" textRotation="0" wrapText="false" indent="0" shrinkToFit="false"/>
      <protection locked="true" hidden="false"/>
    </xf>
    <xf numFmtId="170" fontId="0" fillId="13" borderId="36" xfId="15" applyFont="true" applyBorder="true" applyAlignment="false" applyProtection="false">
      <alignment horizontal="general" vertical="bottom" textRotation="0" wrapText="false" indent="0" shrinkToFit="false"/>
      <protection locked="true" hidden="false"/>
    </xf>
    <xf numFmtId="170" fontId="0" fillId="12" borderId="25" xfId="0" applyFont="true" applyBorder="true" applyAlignment="true" applyProtection="false">
      <alignment horizontal="center" vertical="bottom" textRotation="0" wrapText="false" indent="0" shrinkToFit="false"/>
      <protection locked="true" hidden="false"/>
    </xf>
    <xf numFmtId="170" fontId="0" fillId="12" borderId="38" xfId="0" applyFont="true" applyBorder="true" applyAlignment="true" applyProtection="false">
      <alignment horizontal="center" vertical="bottom" textRotation="0" wrapText="false" indent="0" shrinkToFit="false"/>
      <protection locked="true" hidden="false"/>
    </xf>
    <xf numFmtId="170" fontId="0" fillId="12" borderId="38" xfId="15" applyFont="true" applyBorder="true" applyAlignment="false" applyProtection="false">
      <alignment horizontal="general" vertical="bottom" textRotation="0" wrapText="false" indent="0" shrinkToFit="false"/>
      <protection locked="true" hidden="false"/>
    </xf>
    <xf numFmtId="164" fontId="0" fillId="14" borderId="30" xfId="0" applyFont="true" applyBorder="true" applyAlignment="true" applyProtection="false">
      <alignment horizontal="left" vertical="bottom" textRotation="0" wrapText="true" indent="2" shrinkToFit="false"/>
      <protection locked="true" hidden="false"/>
    </xf>
    <xf numFmtId="164" fontId="0" fillId="10" borderId="33" xfId="0" applyFont="true" applyBorder="true" applyAlignment="false" applyProtection="false">
      <alignment horizontal="general" vertical="bottom" textRotation="0" wrapText="false" indent="0" shrinkToFit="false"/>
      <protection locked="true" hidden="false"/>
    </xf>
    <xf numFmtId="170" fontId="0" fillId="13" borderId="26" xfId="15" applyFont="true" applyBorder="true" applyAlignment="true" applyProtection="false">
      <alignment horizontal="right" vertical="bottom" textRotation="0" wrapText="false" indent="0" shrinkToFit="false"/>
      <protection locked="true" hidden="false"/>
    </xf>
    <xf numFmtId="170" fontId="0" fillId="13" borderId="38" xfId="15" applyFont="true" applyBorder="true" applyAlignment="true" applyProtection="false">
      <alignment horizontal="right" vertical="bottom" textRotation="0" wrapText="false" indent="0" shrinkToFit="false"/>
      <protection locked="true" hidden="false"/>
    </xf>
    <xf numFmtId="170" fontId="0" fillId="13" borderId="25" xfId="15" applyFont="true" applyBorder="true" applyAlignment="true" applyProtection="false">
      <alignment horizontal="right" vertical="bottom" textRotation="0" wrapText="false" indent="0" shrinkToFit="false"/>
      <protection locked="true" hidden="false"/>
    </xf>
    <xf numFmtId="170" fontId="0" fillId="13" borderId="36" xfId="15" applyFont="true" applyBorder="true" applyAlignment="true" applyProtection="false">
      <alignment horizontal="right" vertical="bottom" textRotation="0" wrapText="false" indent="0" shrinkToFit="false"/>
      <protection locked="true" hidden="false"/>
    </xf>
    <xf numFmtId="170" fontId="0" fillId="13" borderId="37" xfId="15" applyFont="true" applyBorder="true" applyAlignment="true" applyProtection="false">
      <alignment horizontal="right" vertical="bottom" textRotation="0" wrapText="false" indent="0" shrinkToFit="false"/>
      <protection locked="true" hidden="false"/>
    </xf>
    <xf numFmtId="164" fontId="4" fillId="9" borderId="0" xfId="0" applyFont="true" applyBorder="false" applyAlignment="true" applyProtection="false">
      <alignment horizontal="center" vertical="center" textRotation="0" wrapText="false" indent="0" shrinkToFit="false"/>
      <protection locked="true" hidden="false"/>
    </xf>
    <xf numFmtId="164" fontId="0" fillId="0" borderId="38" xfId="0" applyFont="true" applyBorder="true" applyAlignment="true" applyProtection="false">
      <alignment horizontal="center" vertical="center" textRotation="0" wrapText="false" indent="0" shrinkToFit="false"/>
      <protection locked="true" hidden="false"/>
    </xf>
    <xf numFmtId="164" fontId="4" fillId="10" borderId="25" xfId="0" applyFont="true" applyBorder="true" applyAlignment="true" applyProtection="false">
      <alignment horizontal="center" vertical="center" textRotation="0" wrapText="false" indent="0" shrinkToFit="false"/>
      <protection locked="true" hidden="false"/>
    </xf>
    <xf numFmtId="170" fontId="0" fillId="12" borderId="27" xfId="15" applyFont="true" applyBorder="true" applyAlignment="true" applyProtection="false">
      <alignment horizontal="right" vertical="bottom" textRotation="0" wrapText="false" indent="2" shrinkToFit="false"/>
      <protection locked="true" hidden="false"/>
    </xf>
    <xf numFmtId="170" fontId="0" fillId="16" borderId="0" xfId="15" applyFont="true" applyBorder="true" applyAlignment="true" applyProtection="false">
      <alignment horizontal="right" vertical="bottom" textRotation="0" wrapText="false" indent="2" shrinkToFit="false"/>
      <protection locked="true" hidden="false"/>
    </xf>
    <xf numFmtId="170" fontId="0" fillId="16" borderId="39" xfId="15" applyFont="true" applyBorder="true" applyAlignment="true" applyProtection="false">
      <alignment horizontal="right" vertical="bottom" textRotation="0" wrapText="false" indent="2" shrinkToFit="false"/>
      <protection locked="true" hidden="false"/>
    </xf>
    <xf numFmtId="164" fontId="0" fillId="0" borderId="39" xfId="0" applyFont="true" applyBorder="true" applyAlignment="true" applyProtection="false">
      <alignment horizontal="center" vertical="bottom" textRotation="0" wrapText="false" indent="0" shrinkToFit="false"/>
      <protection locked="true" hidden="false"/>
    </xf>
    <xf numFmtId="164" fontId="0" fillId="0" borderId="32" xfId="0" applyFont="true" applyBorder="true" applyAlignment="true" applyProtection="false">
      <alignment horizontal="center" vertical="bottom" textRotation="0" wrapText="false" indent="0" shrinkToFit="false"/>
      <protection locked="true" hidden="false"/>
    </xf>
    <xf numFmtId="164" fontId="0" fillId="10" borderId="0" xfId="0" applyFont="true" applyBorder="true" applyAlignment="false" applyProtection="false">
      <alignment horizontal="general" vertical="bottom" textRotation="0" wrapText="false" indent="0" shrinkToFit="false"/>
      <protection locked="true" hidden="false"/>
    </xf>
    <xf numFmtId="164" fontId="0" fillId="11" borderId="39" xfId="0" applyFont="true" applyBorder="true" applyAlignment="true" applyProtection="false">
      <alignment horizontal="left" vertical="center" textRotation="0" wrapText="false" indent="2" shrinkToFit="false"/>
      <protection locked="true" hidden="false"/>
    </xf>
    <xf numFmtId="164" fontId="0" fillId="11" borderId="30" xfId="0" applyFont="true" applyBorder="true" applyAlignment="true" applyProtection="false">
      <alignment horizontal="left" vertical="center" textRotation="0" wrapText="false" indent="2" shrinkToFit="false"/>
      <protection locked="true" hidden="false"/>
    </xf>
    <xf numFmtId="164" fontId="0" fillId="0" borderId="0" xfId="0" applyFont="true" applyBorder="false" applyAlignment="true" applyProtection="false">
      <alignment horizontal="center" vertical="top" textRotation="0" wrapText="false" indent="0" shrinkToFit="false"/>
      <protection locked="true" hidden="false"/>
    </xf>
    <xf numFmtId="164" fontId="0" fillId="0" borderId="25" xfId="0" applyFont="true" applyBorder="true" applyAlignment="true" applyProtection="false">
      <alignment horizontal="center" vertical="top" textRotation="0" wrapText="false" indent="0" shrinkToFit="false"/>
      <protection locked="true" hidden="false"/>
    </xf>
    <xf numFmtId="164" fontId="0" fillId="0" borderId="28" xfId="0" applyFont="true" applyBorder="true" applyAlignment="true" applyProtection="false">
      <alignment horizontal="center" vertical="top" textRotation="0" wrapText="false" indent="0" shrinkToFit="false"/>
      <protection locked="true" hidden="false"/>
    </xf>
    <xf numFmtId="164" fontId="0" fillId="0" borderId="31" xfId="0" applyFont="true" applyBorder="true" applyAlignment="true" applyProtection="false">
      <alignment horizontal="center" vertical="top" textRotation="0" wrapText="true" indent="0" shrinkToFit="false"/>
      <protection locked="true" hidden="false"/>
    </xf>
    <xf numFmtId="164" fontId="0" fillId="0" borderId="25" xfId="0" applyFont="true" applyBorder="true" applyAlignment="false" applyProtection="false">
      <alignment horizontal="general" vertical="bottom" textRotation="0" wrapText="false" indent="0" shrinkToFit="false"/>
      <protection locked="true" hidden="false"/>
    </xf>
    <xf numFmtId="164" fontId="0" fillId="12" borderId="36" xfId="0" applyFont="true" applyBorder="true" applyAlignment="false" applyProtection="false">
      <alignment horizontal="general" vertical="bottom" textRotation="0" wrapText="false" indent="0" shrinkToFit="false"/>
      <protection locked="true" hidden="false"/>
    </xf>
    <xf numFmtId="164" fontId="0" fillId="17" borderId="25" xfId="0" applyFont="true" applyBorder="true" applyAlignment="true" applyProtection="false">
      <alignment horizontal="center" vertical="bottom" textRotation="0" wrapText="false" indent="0" shrinkToFit="false"/>
      <protection locked="true" hidden="false"/>
    </xf>
    <xf numFmtId="170" fontId="0" fillId="13" borderId="31" xfId="15" applyFont="true" applyBorder="true" applyAlignment="true" applyProtection="false">
      <alignment horizontal="right" vertical="bottom" textRotation="0" wrapText="false" indent="0" shrinkToFit="false"/>
      <protection locked="true" hidden="false"/>
    </xf>
    <xf numFmtId="170" fontId="0" fillId="13" borderId="35" xfId="15" applyFont="true" applyBorder="true" applyAlignment="true" applyProtection="false">
      <alignment horizontal="right" vertical="bottom" textRotation="0" wrapText="false" indent="0" shrinkToFit="false"/>
      <protection locked="true" hidden="false"/>
    </xf>
    <xf numFmtId="164" fontId="0" fillId="0" borderId="36" xfId="0" applyFont="true" applyBorder="true" applyAlignment="true" applyProtection="false">
      <alignment horizontal="center" vertical="bottom" textRotation="0" wrapText="false" indent="0" shrinkToFit="false"/>
      <protection locked="true" hidden="false"/>
    </xf>
    <xf numFmtId="164" fontId="0" fillId="0" borderId="29" xfId="0" applyFont="true" applyBorder="true" applyAlignment="true" applyProtection="false">
      <alignment horizontal="center" vertical="bottom" textRotation="0" wrapText="false" indent="0" shrinkToFit="false"/>
      <protection locked="true" hidden="false"/>
    </xf>
    <xf numFmtId="164" fontId="0" fillId="0" borderId="37" xfId="0" applyFont="true" applyBorder="true" applyAlignment="true" applyProtection="false">
      <alignment horizontal="center" vertical="bottom" textRotation="0" wrapText="false" indent="0" shrinkToFit="false"/>
      <protection locked="true" hidden="false"/>
    </xf>
    <xf numFmtId="164" fontId="0" fillId="12" borderId="25" xfId="0" applyFont="true" applyBorder="true" applyAlignment="true" applyProtection="false">
      <alignment horizontal="center" vertical="center" textRotation="0" wrapText="false" indent="0" shrinkToFit="false"/>
      <protection locked="true" hidden="false"/>
    </xf>
    <xf numFmtId="164" fontId="0" fillId="12" borderId="38" xfId="0" applyFont="true" applyBorder="true" applyAlignment="true" applyProtection="false">
      <alignment horizontal="center" vertical="center" textRotation="0" wrapText="false" indent="0" shrinkToFit="false"/>
      <protection locked="true" hidden="false"/>
    </xf>
    <xf numFmtId="164" fontId="0" fillId="18" borderId="0" xfId="0" applyFont="true" applyBorder="true" applyAlignment="true" applyProtection="false">
      <alignment horizontal="left" vertical="bottom" textRotation="0" wrapText="false" indent="2" shrinkToFit="false"/>
      <protection locked="true" hidden="false"/>
    </xf>
    <xf numFmtId="164" fontId="0" fillId="18" borderId="0" xfId="0" applyFont="true" applyBorder="true" applyAlignment="true" applyProtection="false">
      <alignment horizontal="left" vertical="bottom" textRotation="0" wrapText="true" indent="2"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72" fontId="0" fillId="0" borderId="0" xfId="0" applyFont="true" applyBorder="false" applyAlignment="true" applyProtection="false">
      <alignment horizontal="center" vertical="bottom" textRotation="0" wrapText="false" indent="0" shrinkToFit="false"/>
      <protection locked="true" hidden="false"/>
    </xf>
    <xf numFmtId="164" fontId="0" fillId="0" borderId="30"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9" fontId="6" fillId="0" borderId="0" xfId="0" applyFont="true" applyBorder="true" applyAlignment="true" applyProtection="false">
      <alignment horizontal="center" vertical="bottom" textRotation="0" wrapText="false" indent="0" shrinkToFit="false"/>
      <protection locked="true" hidden="false"/>
    </xf>
    <xf numFmtId="168" fontId="6" fillId="0" borderId="0" xfId="0" applyFont="true" applyBorder="true" applyAlignment="true" applyProtection="false">
      <alignment horizontal="right" vertical="bottom" textRotation="0" wrapText="fals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 2" xfId="21" builtinId="53" customBuiltin="tru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1DA"/>
      <rgbColor rgb="FF7F7F7F"/>
      <rgbColor rgb="FF9999FF"/>
      <rgbColor rgb="FF993366"/>
      <rgbColor rgb="FFFDEADA"/>
      <rgbColor rgb="FFB2ECFE"/>
      <rgbColor rgb="FF660066"/>
      <rgbColor rgb="FFD99694"/>
      <rgbColor rgb="FF0066CC"/>
      <rgbColor rgb="FFC6D9F1"/>
      <rgbColor rgb="FF000080"/>
      <rgbColor rgb="FFFF00FF"/>
      <rgbColor rgb="FFFFFF00"/>
      <rgbColor rgb="FF00FFFF"/>
      <rgbColor rgb="FF800080"/>
      <rgbColor rgb="FF800000"/>
      <rgbColor rgb="FF008080"/>
      <rgbColor rgb="FF0000FF"/>
      <rgbColor rgb="FF00C1FC"/>
      <rgbColor rgb="FFDCE6F2"/>
      <rgbColor rgb="FFD9D9D9"/>
      <rgbColor rgb="FFFFFF66"/>
      <rgbColor rgb="FF8EB4E3"/>
      <rgbColor rgb="FFE6B9B8"/>
      <rgbColor rgb="FFDDD9C3"/>
      <rgbColor rgb="FFFAC090"/>
      <rgbColor rgb="FF3366FF"/>
      <rgbColor rgb="FF33CCCC"/>
      <rgbColor rgb="FF92D050"/>
      <rgbColor rgb="FFFFCC00"/>
      <rgbColor rgb="FFF4B083"/>
      <rgbColor rgb="FFFF6600"/>
      <rgbColor rgb="FF558ED5"/>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www.gstzen.in/pdfs/consolidated-report/GSTZen-GSTR1-vs-2A-vs-3B-Default-Template-v0.0.7.xlsx" TargetMode="External"/><Relationship Id="rId2" Type="http://schemas.openxmlformats.org/officeDocument/2006/relationships/hyperlink" Target="https://www.gstzen.in/pdfs/consolidated-report/GSTZen-GSTR1-vs-2A-vs-3B-Default-Template-v0.0.6.2.xlsx" TargetMode="External"/><Relationship Id="rId3" Type="http://schemas.openxmlformats.org/officeDocument/2006/relationships/hyperlink" Target="https://www.gstzen.in/pdfs/consolidated-report/GSTZen-GSTR1-vs-2A-vs-3B-Default-Template-v0.0.6.1.xlsx" TargetMode="External"/><Relationship Id="rId4" Type="http://schemas.openxmlformats.org/officeDocument/2006/relationships/hyperlink" Target="https://www.gstzen.in/pdfs/consolidated-report/GSTZen-GSTR1-vs-2A-vs-3B-Default-Template-v0.0.6.xlsx" TargetMode="External"/><Relationship Id="rId5" Type="http://schemas.openxmlformats.org/officeDocument/2006/relationships/hyperlink" Target="https://www.gstzen.in/pdfs/consolidated-report/GSTZen-GSTR1-vs-2A-vs-3B-Default-Template-v0.0.5.xlsx" TargetMode="External"/><Relationship Id="rId6" Type="http://schemas.openxmlformats.org/officeDocument/2006/relationships/hyperlink" Target="https://www.gstzen.in/pdfs/consolidated-report/GSTZen-GSTR1-vs-2A-vs-3B-Default-Template-v0.0.4.xlsx" TargetMode="External"/><Relationship Id="rId7" Type="http://schemas.openxmlformats.org/officeDocument/2006/relationships/hyperlink" Target="https://www.gstzen.in/pdfs/consolidated-report/GSTZen-GSTR1-vs-2A-vs-3B-Default-Template-v0.0.3.xlsx" TargetMode="External"/><Relationship Id="rId8" Type="http://schemas.openxmlformats.org/officeDocument/2006/relationships/hyperlink" Target="https://www.gstzen.in/pdfs/consolidated-report/GSTZen-GSTR1-vs-2A-vs-3B-Default-Template-v0.0.2.xlsx" TargetMode="External"/><Relationship Id="rId9" Type="http://schemas.openxmlformats.org/officeDocument/2006/relationships/hyperlink" Target="https://www.gstzen.in/pdfs/consolidated-report/GSTZen-GSTR1-vs-2A-vs-3B-Default-Template-v0.0.1.xlsx"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D1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1" width="80.71"/>
    <col collapsed="false" customWidth="true" hidden="false" outlineLevel="0" max="2" min="2" style="0" width="8.53"/>
    <col collapsed="false" customWidth="true" hidden="false" outlineLevel="0" max="3" min="3" style="1" width="18"/>
    <col collapsed="false" customWidth="true" hidden="false" outlineLevel="0" max="1025" min="4" style="0" width="8.53"/>
  </cols>
  <sheetData>
    <row r="1" customFormat="false" ht="15" hidden="false" customHeight="false" outlineLevel="0" collapsed="false">
      <c r="A1" s="2" t="s">
        <v>0</v>
      </c>
    </row>
    <row r="2" customFormat="false" ht="180" hidden="false" customHeight="true" outlineLevel="0" collapsed="false">
      <c r="A2" s="3" t="s">
        <v>1</v>
      </c>
    </row>
    <row r="4" customFormat="false" ht="15" hidden="false" customHeight="false" outlineLevel="0" collapsed="false">
      <c r="A4" s="2" t="s">
        <v>2</v>
      </c>
      <c r="B4" s="2"/>
      <c r="C4" s="2"/>
    </row>
    <row r="5" customFormat="false" ht="15" hidden="false" customHeight="false" outlineLevel="0" collapsed="false">
      <c r="A5" s="2" t="s">
        <v>3</v>
      </c>
      <c r="B5" s="2" t="s">
        <v>4</v>
      </c>
      <c r="C5" s="2" t="s">
        <v>5</v>
      </c>
      <c r="D5" s="2" t="s">
        <v>6</v>
      </c>
    </row>
    <row r="6" customFormat="false" ht="15" hidden="false" customHeight="false" outlineLevel="0" collapsed="false">
      <c r="A6" s="4" t="s">
        <v>7</v>
      </c>
      <c r="B6" s="5" t="s">
        <v>8</v>
      </c>
      <c r="C6" s="6" t="n">
        <v>43522</v>
      </c>
      <c r="D6" s="7" t="s">
        <v>9</v>
      </c>
    </row>
    <row r="7" customFormat="false" ht="15" hidden="false" customHeight="false" outlineLevel="0" collapsed="false">
      <c r="A7" s="4" t="s">
        <v>10</v>
      </c>
      <c r="B7" s="5" t="s">
        <v>11</v>
      </c>
      <c r="C7" s="6" t="n">
        <v>43430</v>
      </c>
      <c r="D7" s="7" t="s">
        <v>9</v>
      </c>
    </row>
    <row r="8" customFormat="false" ht="15" hidden="false" customHeight="false" outlineLevel="0" collapsed="false">
      <c r="A8" s="4" t="s">
        <v>12</v>
      </c>
      <c r="B8" s="5" t="s">
        <v>13</v>
      </c>
      <c r="C8" s="6" t="n">
        <v>43419</v>
      </c>
      <c r="D8" s="7" t="s">
        <v>9</v>
      </c>
    </row>
    <row r="9" customFormat="false" ht="15" hidden="false" customHeight="false" outlineLevel="0" collapsed="false">
      <c r="A9" s="4" t="s">
        <v>14</v>
      </c>
      <c r="B9" s="5" t="s">
        <v>15</v>
      </c>
      <c r="C9" s="6" t="n">
        <v>43416</v>
      </c>
      <c r="D9" s="7" t="s">
        <v>9</v>
      </c>
    </row>
    <row r="10" customFormat="false" ht="15" hidden="false" customHeight="false" outlineLevel="0" collapsed="false">
      <c r="A10" s="4" t="s">
        <v>16</v>
      </c>
      <c r="B10" s="5" t="s">
        <v>17</v>
      </c>
      <c r="C10" s="8" t="n">
        <v>43410</v>
      </c>
      <c r="D10" s="7" t="s">
        <v>9</v>
      </c>
    </row>
    <row r="11" customFormat="false" ht="15" hidden="false" customHeight="false" outlineLevel="0" collapsed="false">
      <c r="A11" s="1" t="s">
        <v>18</v>
      </c>
      <c r="B11" s="5" t="s">
        <v>19</v>
      </c>
      <c r="C11" s="9" t="n">
        <v>43399</v>
      </c>
      <c r="D11" s="7" t="s">
        <v>9</v>
      </c>
    </row>
    <row r="12" customFormat="false" ht="15" hidden="false" customHeight="false" outlineLevel="0" collapsed="false">
      <c r="A12" s="1" t="s">
        <v>20</v>
      </c>
      <c r="B12" s="5" t="s">
        <v>21</v>
      </c>
      <c r="C12" s="10" t="n">
        <v>43378</v>
      </c>
      <c r="D12" s="7" t="s">
        <v>9</v>
      </c>
    </row>
    <row r="13" customFormat="false" ht="60" hidden="false" customHeight="true" outlineLevel="0" collapsed="false">
      <c r="A13" s="11" t="s">
        <v>22</v>
      </c>
      <c r="B13" s="12" t="s">
        <v>23</v>
      </c>
      <c r="C13" s="13" t="n">
        <v>43361</v>
      </c>
      <c r="D13" s="7" t="s">
        <v>9</v>
      </c>
    </row>
    <row r="14" customFormat="false" ht="15" hidden="false" customHeight="false" outlineLevel="0" collapsed="false">
      <c r="A14" s="1" t="s">
        <v>24</v>
      </c>
      <c r="B14" s="12" t="s">
        <v>25</v>
      </c>
      <c r="C14" s="13" t="n">
        <v>43361</v>
      </c>
      <c r="D14" s="7" t="s">
        <v>9</v>
      </c>
    </row>
  </sheetData>
  <mergeCells count="1">
    <mergeCell ref="A4:C4"/>
  </mergeCells>
  <hyperlinks>
    <hyperlink ref="D6" r:id="rId1" display="XLS"/>
    <hyperlink ref="D7" r:id="rId2" display="XLS"/>
    <hyperlink ref="D8" r:id="rId3" display="XLS"/>
    <hyperlink ref="D9" r:id="rId4" display="XLS"/>
    <hyperlink ref="D10" r:id="rId5" display="XLS"/>
    <hyperlink ref="D11" r:id="rId6" display="XLS"/>
    <hyperlink ref="D12" r:id="rId7" display="XLS"/>
    <hyperlink ref="D13" r:id="rId8" display="XLS"/>
    <hyperlink ref="D14" r:id="rId9" display="XLS"/>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AB37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4" zeroHeight="false" outlineLevelRow="0" outlineLevelCol="0"/>
  <cols>
    <col collapsed="false" customWidth="true" hidden="false" outlineLevel="0" max="3" min="1" style="48" width="8.66"/>
    <col collapsed="false" customWidth="true" hidden="false" outlineLevel="0" max="4" min="4" style="0" width="8.53"/>
    <col collapsed="false" customWidth="true" hidden="false" outlineLevel="0" max="6" min="5" style="48" width="16.66"/>
    <col collapsed="false" customWidth="true" hidden="false" outlineLevel="0" max="10" min="7" style="48" width="8.66"/>
    <col collapsed="false" customWidth="true" hidden="false" outlineLevel="0" max="20" min="11" style="0" width="8.53"/>
    <col collapsed="false" customWidth="true" hidden="false" outlineLevel="0" max="25" min="21" style="48" width="12.66"/>
    <col collapsed="false" customWidth="true" hidden="false" outlineLevel="0" max="26" min="26" style="0" width="8.53"/>
    <col collapsed="false" customWidth="true" hidden="false" outlineLevel="0" max="27" min="27" style="48" width="9.66"/>
    <col collapsed="false" customWidth="true" hidden="false" outlineLevel="0" max="28" min="28" style="48" width="8.66"/>
    <col collapsed="false" customWidth="true" hidden="false" outlineLevel="0" max="1025" min="29" style="0" width="8.53"/>
  </cols>
  <sheetData>
    <row r="1" customFormat="false" ht="60" hidden="false" customHeight="true" outlineLevel="0" collapsed="false">
      <c r="A1" s="223" t="s">
        <v>428</v>
      </c>
      <c r="B1" s="223" t="s">
        <v>429</v>
      </c>
      <c r="C1" s="223" t="s">
        <v>430</v>
      </c>
      <c r="D1" s="223" t="s">
        <v>431</v>
      </c>
      <c r="E1" s="223" t="s">
        <v>432</v>
      </c>
      <c r="F1" s="223" t="s">
        <v>433</v>
      </c>
      <c r="G1" s="223" t="s">
        <v>434</v>
      </c>
      <c r="H1" s="223" t="s">
        <v>435</v>
      </c>
      <c r="I1" s="223" t="s">
        <v>436</v>
      </c>
      <c r="J1" s="223" t="s">
        <v>437</v>
      </c>
      <c r="K1" s="223" t="s">
        <v>438</v>
      </c>
      <c r="L1" s="223" t="s">
        <v>439</v>
      </c>
      <c r="M1" s="223" t="s">
        <v>440</v>
      </c>
      <c r="N1" s="223" t="s">
        <v>441</v>
      </c>
      <c r="O1" s="223" t="s">
        <v>442</v>
      </c>
      <c r="P1" s="223" t="s">
        <v>443</v>
      </c>
      <c r="Q1" s="223" t="s">
        <v>444</v>
      </c>
      <c r="R1" s="223" t="s">
        <v>445</v>
      </c>
      <c r="S1" s="223" t="s">
        <v>446</v>
      </c>
      <c r="T1" s="223" t="s">
        <v>447</v>
      </c>
      <c r="U1" s="223" t="s">
        <v>448</v>
      </c>
      <c r="V1" s="223" t="s">
        <v>449</v>
      </c>
      <c r="W1" s="223" t="s">
        <v>450</v>
      </c>
      <c r="X1" s="223" t="s">
        <v>451</v>
      </c>
      <c r="Y1" s="223" t="s">
        <v>452</v>
      </c>
      <c r="Z1" s="223" t="s">
        <v>453</v>
      </c>
      <c r="AA1" s="223" t="s">
        <v>454</v>
      </c>
      <c r="AB1" s="223" t="s">
        <v>455</v>
      </c>
    </row>
    <row r="2" customFormat="false" ht="14.4" hidden="false" customHeight="false" outlineLevel="0" collapsed="false">
      <c r="A2" s="219" t="s">
        <v>151</v>
      </c>
      <c r="B2" s="221" t="n">
        <v>42917</v>
      </c>
      <c r="C2" s="221" t="n">
        <v>42917</v>
      </c>
      <c r="D2" s="219" t="s">
        <v>456</v>
      </c>
      <c r="E2" s="220" t="s">
        <v>457</v>
      </c>
      <c r="F2" s="220" t="s">
        <v>458</v>
      </c>
      <c r="G2" s="219" t="s">
        <v>459</v>
      </c>
      <c r="H2" s="219" t="s">
        <v>161</v>
      </c>
      <c r="I2" s="222" t="n">
        <v>5</v>
      </c>
      <c r="J2" s="220"/>
      <c r="K2" s="220"/>
      <c r="L2" s="220"/>
      <c r="M2" s="220"/>
      <c r="N2" s="220"/>
      <c r="O2" s="220"/>
      <c r="P2" s="222" t="n">
        <v>2153123.13</v>
      </c>
      <c r="Q2" s="222" t="n">
        <v>107656.16</v>
      </c>
      <c r="R2" s="222" t="n">
        <v>0</v>
      </c>
      <c r="S2" s="222" t="n">
        <v>0</v>
      </c>
      <c r="T2" s="222" t="n">
        <v>0</v>
      </c>
      <c r="U2" s="222" t="n">
        <f aca="false">K2-P2</f>
        <v>-2153123.13</v>
      </c>
      <c r="V2" s="222" t="n">
        <f aca="false">L2-Q2</f>
        <v>-107656.16</v>
      </c>
      <c r="W2" s="222" t="n">
        <f aca="false">M2-R2</f>
        <v>0</v>
      </c>
      <c r="X2" s="222" t="n">
        <f aca="false">N2-S2</f>
        <v>0</v>
      </c>
      <c r="Y2" s="222" t="n">
        <f aca="false">O2-T2</f>
        <v>0</v>
      </c>
      <c r="Z2" s="219" t="s">
        <v>460</v>
      </c>
      <c r="AA2" s="219" t="s">
        <v>161</v>
      </c>
      <c r="AB2" s="219" t="s">
        <v>124</v>
      </c>
    </row>
    <row r="3" customFormat="false" ht="14.4" hidden="false" customHeight="false" outlineLevel="0" collapsed="false">
      <c r="A3" s="219" t="s">
        <v>151</v>
      </c>
      <c r="B3" s="221" t="n">
        <v>42917</v>
      </c>
      <c r="C3" s="221" t="n">
        <v>42917</v>
      </c>
      <c r="D3" s="219" t="s">
        <v>456</v>
      </c>
      <c r="E3" s="220" t="s">
        <v>461</v>
      </c>
      <c r="F3" s="220" t="s">
        <v>462</v>
      </c>
      <c r="G3" s="219" t="s">
        <v>463</v>
      </c>
      <c r="H3" s="219" t="s">
        <v>161</v>
      </c>
      <c r="I3" s="222" t="n">
        <v>5</v>
      </c>
      <c r="J3" s="220"/>
      <c r="K3" s="220"/>
      <c r="L3" s="220"/>
      <c r="M3" s="220"/>
      <c r="N3" s="220"/>
      <c r="O3" s="220"/>
      <c r="P3" s="222" t="n">
        <v>38392730.9</v>
      </c>
      <c r="Q3" s="222" t="n">
        <v>0</v>
      </c>
      <c r="R3" s="222" t="n">
        <v>959818.28</v>
      </c>
      <c r="S3" s="222" t="n">
        <v>959818.28</v>
      </c>
      <c r="T3" s="222" t="n">
        <v>0</v>
      </c>
      <c r="U3" s="222" t="n">
        <f aca="false">K3-P3</f>
        <v>-38392730.9</v>
      </c>
      <c r="V3" s="222" t="n">
        <f aca="false">L3-Q3</f>
        <v>0</v>
      </c>
      <c r="W3" s="222" t="n">
        <f aca="false">M3-R3</f>
        <v>-959818.28</v>
      </c>
      <c r="X3" s="222" t="n">
        <f aca="false">N3-S3</f>
        <v>-959818.28</v>
      </c>
      <c r="Y3" s="222" t="n">
        <f aca="false">O3-T3</f>
        <v>0</v>
      </c>
      <c r="Z3" s="219" t="s">
        <v>460</v>
      </c>
      <c r="AA3" s="219" t="s">
        <v>161</v>
      </c>
      <c r="AB3" s="219" t="s">
        <v>124</v>
      </c>
    </row>
    <row r="4" customFormat="false" ht="14.4" hidden="false" customHeight="false" outlineLevel="0" collapsed="false">
      <c r="A4" s="219" t="s">
        <v>151</v>
      </c>
      <c r="B4" s="221" t="n">
        <v>42917</v>
      </c>
      <c r="C4" s="221" t="n">
        <v>42917</v>
      </c>
      <c r="D4" s="219" t="s">
        <v>456</v>
      </c>
      <c r="E4" s="220" t="s">
        <v>464</v>
      </c>
      <c r="F4" s="220" t="s">
        <v>465</v>
      </c>
      <c r="G4" s="219" t="s">
        <v>463</v>
      </c>
      <c r="H4" s="219" t="s">
        <v>161</v>
      </c>
      <c r="I4" s="222" t="n">
        <v>12</v>
      </c>
      <c r="J4" s="220"/>
      <c r="K4" s="220"/>
      <c r="L4" s="220"/>
      <c r="M4" s="220"/>
      <c r="N4" s="220"/>
      <c r="O4" s="220"/>
      <c r="P4" s="222" t="n">
        <v>137777</v>
      </c>
      <c r="Q4" s="222" t="n">
        <v>0</v>
      </c>
      <c r="R4" s="222" t="n">
        <v>8267</v>
      </c>
      <c r="S4" s="222" t="n">
        <v>8267</v>
      </c>
      <c r="T4" s="222" t="n">
        <v>0</v>
      </c>
      <c r="U4" s="222" t="n">
        <f aca="false">K4-P4</f>
        <v>-137777</v>
      </c>
      <c r="V4" s="222" t="n">
        <f aca="false">L4-Q4</f>
        <v>0</v>
      </c>
      <c r="W4" s="222" t="n">
        <f aca="false">M4-R4</f>
        <v>-8267</v>
      </c>
      <c r="X4" s="222" t="n">
        <f aca="false">N4-S4</f>
        <v>-8267</v>
      </c>
      <c r="Y4" s="222" t="n">
        <f aca="false">O4-T4</f>
        <v>0</v>
      </c>
      <c r="Z4" s="219" t="s">
        <v>460</v>
      </c>
      <c r="AA4" s="219" t="s">
        <v>161</v>
      </c>
      <c r="AB4" s="219" t="s">
        <v>124</v>
      </c>
    </row>
    <row r="5" customFormat="false" ht="14.4" hidden="false" customHeight="false" outlineLevel="0" collapsed="false">
      <c r="A5" s="219" t="s">
        <v>151</v>
      </c>
      <c r="B5" s="221" t="n">
        <v>42948</v>
      </c>
      <c r="C5" s="221" t="n">
        <v>42948</v>
      </c>
      <c r="D5" s="219" t="s">
        <v>466</v>
      </c>
      <c r="E5" s="220"/>
      <c r="F5" s="220" t="s">
        <v>467</v>
      </c>
      <c r="G5" s="219" t="s">
        <v>463</v>
      </c>
      <c r="H5" s="219" t="s">
        <v>161</v>
      </c>
      <c r="I5" s="222" t="n">
        <v>12</v>
      </c>
      <c r="J5" s="220"/>
      <c r="K5" s="220"/>
      <c r="L5" s="220"/>
      <c r="M5" s="220"/>
      <c r="N5" s="220"/>
      <c r="O5" s="220"/>
      <c r="P5" s="222" t="n">
        <v>1082.14</v>
      </c>
      <c r="Q5" s="222" t="n">
        <v>0</v>
      </c>
      <c r="R5" s="222" t="n">
        <v>64.93</v>
      </c>
      <c r="S5" s="222" t="n">
        <v>64.93</v>
      </c>
      <c r="T5" s="222" t="n">
        <v>0</v>
      </c>
      <c r="U5" s="222" t="n">
        <f aca="false">K5-P5</f>
        <v>-1082.14</v>
      </c>
      <c r="V5" s="222" t="n">
        <f aca="false">L5-Q5</f>
        <v>0</v>
      </c>
      <c r="W5" s="222" t="n">
        <f aca="false">M5-R5</f>
        <v>-64.93</v>
      </c>
      <c r="X5" s="222" t="n">
        <f aca="false">N5-S5</f>
        <v>-64.93</v>
      </c>
      <c r="Y5" s="222" t="n">
        <f aca="false">O5-T5</f>
        <v>0</v>
      </c>
      <c r="Z5" s="219" t="s">
        <v>468</v>
      </c>
      <c r="AA5" s="219" t="s">
        <v>161</v>
      </c>
      <c r="AB5" s="219" t="s">
        <v>124</v>
      </c>
    </row>
    <row r="6" customFormat="false" ht="14.4" hidden="false" customHeight="false" outlineLevel="0" collapsed="false">
      <c r="A6" s="219" t="s">
        <v>151</v>
      </c>
      <c r="B6" s="221" t="n">
        <v>42948</v>
      </c>
      <c r="C6" s="221" t="n">
        <v>42948</v>
      </c>
      <c r="D6" s="219" t="s">
        <v>456</v>
      </c>
      <c r="E6" s="220" t="s">
        <v>457</v>
      </c>
      <c r="F6" s="220" t="s">
        <v>458</v>
      </c>
      <c r="G6" s="219" t="s">
        <v>459</v>
      </c>
      <c r="H6" s="219" t="s">
        <v>161</v>
      </c>
      <c r="I6" s="222" t="n">
        <v>5</v>
      </c>
      <c r="J6" s="220"/>
      <c r="K6" s="220"/>
      <c r="L6" s="220"/>
      <c r="M6" s="220"/>
      <c r="N6" s="220"/>
      <c r="O6" s="220"/>
      <c r="P6" s="222" t="n">
        <v>2078807.45</v>
      </c>
      <c r="Q6" s="222" t="n">
        <v>103940.37</v>
      </c>
      <c r="R6" s="222" t="n">
        <v>0</v>
      </c>
      <c r="S6" s="222" t="n">
        <v>0</v>
      </c>
      <c r="T6" s="222" t="n">
        <v>0</v>
      </c>
      <c r="U6" s="222" t="n">
        <f aca="false">K6-P6</f>
        <v>-2078807.45</v>
      </c>
      <c r="V6" s="222" t="n">
        <f aca="false">L6-Q6</f>
        <v>-103940.37</v>
      </c>
      <c r="W6" s="222" t="n">
        <f aca="false">M6-R6</f>
        <v>0</v>
      </c>
      <c r="X6" s="222" t="n">
        <f aca="false">N6-S6</f>
        <v>0</v>
      </c>
      <c r="Y6" s="222" t="n">
        <f aca="false">O6-T6</f>
        <v>0</v>
      </c>
      <c r="Z6" s="219" t="s">
        <v>460</v>
      </c>
      <c r="AA6" s="219" t="s">
        <v>161</v>
      </c>
      <c r="AB6" s="219" t="s">
        <v>124</v>
      </c>
    </row>
    <row r="7" customFormat="false" ht="14.4" hidden="false" customHeight="false" outlineLevel="0" collapsed="false">
      <c r="A7" s="219" t="s">
        <v>151</v>
      </c>
      <c r="B7" s="221" t="n">
        <v>42948</v>
      </c>
      <c r="C7" s="221" t="n">
        <v>42948</v>
      </c>
      <c r="D7" s="219" t="s">
        <v>456</v>
      </c>
      <c r="E7" s="220" t="s">
        <v>469</v>
      </c>
      <c r="F7" s="220" t="s">
        <v>470</v>
      </c>
      <c r="G7" s="219" t="s">
        <v>463</v>
      </c>
      <c r="H7" s="219" t="s">
        <v>161</v>
      </c>
      <c r="I7" s="222" t="n">
        <v>12</v>
      </c>
      <c r="J7" s="220"/>
      <c r="K7" s="220"/>
      <c r="L7" s="220"/>
      <c r="M7" s="220"/>
      <c r="N7" s="220"/>
      <c r="O7" s="220"/>
      <c r="P7" s="222" t="n">
        <v>100</v>
      </c>
      <c r="Q7" s="222" t="n">
        <v>0</v>
      </c>
      <c r="R7" s="222" t="n">
        <v>6</v>
      </c>
      <c r="S7" s="222" t="n">
        <v>6</v>
      </c>
      <c r="T7" s="222" t="n">
        <v>0</v>
      </c>
      <c r="U7" s="222" t="n">
        <f aca="false">K7-P7</f>
        <v>-100</v>
      </c>
      <c r="V7" s="222" t="n">
        <f aca="false">L7-Q7</f>
        <v>0</v>
      </c>
      <c r="W7" s="222" t="n">
        <f aca="false">M7-R7</f>
        <v>-6</v>
      </c>
      <c r="X7" s="222" t="n">
        <f aca="false">N7-S7</f>
        <v>-6</v>
      </c>
      <c r="Y7" s="222" t="n">
        <f aca="false">O7-T7</f>
        <v>0</v>
      </c>
      <c r="Z7" s="219" t="s">
        <v>460</v>
      </c>
      <c r="AA7" s="219" t="s">
        <v>161</v>
      </c>
      <c r="AB7" s="219" t="s">
        <v>124</v>
      </c>
    </row>
    <row r="8" customFormat="false" ht="14.4" hidden="false" customHeight="false" outlineLevel="0" collapsed="false">
      <c r="A8" s="219" t="s">
        <v>151</v>
      </c>
      <c r="B8" s="221" t="n">
        <v>42948</v>
      </c>
      <c r="C8" s="221" t="n">
        <v>42948</v>
      </c>
      <c r="D8" s="219" t="s">
        <v>456</v>
      </c>
      <c r="E8" s="220" t="s">
        <v>471</v>
      </c>
      <c r="F8" s="220" t="s">
        <v>472</v>
      </c>
      <c r="G8" s="219" t="s">
        <v>463</v>
      </c>
      <c r="H8" s="219" t="s">
        <v>161</v>
      </c>
      <c r="I8" s="222" t="n">
        <v>12</v>
      </c>
      <c r="J8" s="220"/>
      <c r="K8" s="220"/>
      <c r="L8" s="220"/>
      <c r="M8" s="220"/>
      <c r="N8" s="220"/>
      <c r="O8" s="220"/>
      <c r="P8" s="222" t="n">
        <v>100</v>
      </c>
      <c r="Q8" s="222" t="n">
        <v>0</v>
      </c>
      <c r="R8" s="222" t="n">
        <v>6</v>
      </c>
      <c r="S8" s="222" t="n">
        <v>6</v>
      </c>
      <c r="T8" s="222" t="n">
        <v>0</v>
      </c>
      <c r="U8" s="222" t="n">
        <f aca="false">K8-P8</f>
        <v>-100</v>
      </c>
      <c r="V8" s="222" t="n">
        <f aca="false">L8-Q8</f>
        <v>0</v>
      </c>
      <c r="W8" s="222" t="n">
        <f aca="false">M8-R8</f>
        <v>-6</v>
      </c>
      <c r="X8" s="222" t="n">
        <f aca="false">N8-S8</f>
        <v>-6</v>
      </c>
      <c r="Y8" s="222" t="n">
        <f aca="false">O8-T8</f>
        <v>0</v>
      </c>
      <c r="Z8" s="219" t="s">
        <v>460</v>
      </c>
      <c r="AA8" s="219" t="s">
        <v>161</v>
      </c>
      <c r="AB8" s="219" t="s">
        <v>124</v>
      </c>
    </row>
    <row r="9" customFormat="false" ht="14.4" hidden="false" customHeight="false" outlineLevel="0" collapsed="false">
      <c r="A9" s="219" t="s">
        <v>151</v>
      </c>
      <c r="B9" s="221" t="n">
        <v>42948</v>
      </c>
      <c r="C9" s="221" t="n">
        <v>42948</v>
      </c>
      <c r="D9" s="219" t="s">
        <v>456</v>
      </c>
      <c r="E9" s="220" t="s">
        <v>473</v>
      </c>
      <c r="F9" s="220" t="s">
        <v>474</v>
      </c>
      <c r="G9" s="219" t="s">
        <v>463</v>
      </c>
      <c r="H9" s="219" t="s">
        <v>161</v>
      </c>
      <c r="I9" s="222" t="n">
        <v>12</v>
      </c>
      <c r="J9" s="220"/>
      <c r="K9" s="220"/>
      <c r="L9" s="220"/>
      <c r="M9" s="220"/>
      <c r="N9" s="220"/>
      <c r="O9" s="220"/>
      <c r="P9" s="222" t="n">
        <v>100</v>
      </c>
      <c r="Q9" s="222" t="n">
        <v>0</v>
      </c>
      <c r="R9" s="222" t="n">
        <v>6</v>
      </c>
      <c r="S9" s="222" t="n">
        <v>6</v>
      </c>
      <c r="T9" s="222" t="n">
        <v>0</v>
      </c>
      <c r="U9" s="222" t="n">
        <f aca="false">K9-P9</f>
        <v>-100</v>
      </c>
      <c r="V9" s="222" t="n">
        <f aca="false">L9-Q9</f>
        <v>0</v>
      </c>
      <c r="W9" s="222" t="n">
        <f aca="false">M9-R9</f>
        <v>-6</v>
      </c>
      <c r="X9" s="222" t="n">
        <f aca="false">N9-S9</f>
        <v>-6</v>
      </c>
      <c r="Y9" s="222" t="n">
        <f aca="false">O9-T9</f>
        <v>0</v>
      </c>
      <c r="Z9" s="219" t="s">
        <v>460</v>
      </c>
      <c r="AA9" s="219" t="s">
        <v>161</v>
      </c>
      <c r="AB9" s="219" t="s">
        <v>124</v>
      </c>
    </row>
    <row r="10" customFormat="false" ht="14.4" hidden="false" customHeight="false" outlineLevel="0" collapsed="false">
      <c r="A10" s="219" t="s">
        <v>151</v>
      </c>
      <c r="B10" s="221" t="n">
        <v>42948</v>
      </c>
      <c r="C10" s="221" t="n">
        <v>42948</v>
      </c>
      <c r="D10" s="219" t="s">
        <v>456</v>
      </c>
      <c r="E10" s="220" t="s">
        <v>475</v>
      </c>
      <c r="F10" s="220" t="s">
        <v>476</v>
      </c>
      <c r="G10" s="219" t="s">
        <v>463</v>
      </c>
      <c r="H10" s="219" t="s">
        <v>161</v>
      </c>
      <c r="I10" s="222" t="n">
        <v>12</v>
      </c>
      <c r="J10" s="220"/>
      <c r="K10" s="220"/>
      <c r="L10" s="220"/>
      <c r="M10" s="220"/>
      <c r="N10" s="220"/>
      <c r="O10" s="220"/>
      <c r="P10" s="222" t="n">
        <v>100</v>
      </c>
      <c r="Q10" s="222" t="n">
        <v>0</v>
      </c>
      <c r="R10" s="222" t="n">
        <v>6</v>
      </c>
      <c r="S10" s="222" t="n">
        <v>6</v>
      </c>
      <c r="T10" s="222" t="n">
        <v>0</v>
      </c>
      <c r="U10" s="222" t="n">
        <f aca="false">K10-P10</f>
        <v>-100</v>
      </c>
      <c r="V10" s="222" t="n">
        <f aca="false">L10-Q10</f>
        <v>0</v>
      </c>
      <c r="W10" s="222" t="n">
        <f aca="false">M10-R10</f>
        <v>-6</v>
      </c>
      <c r="X10" s="222" t="n">
        <f aca="false">N10-S10</f>
        <v>-6</v>
      </c>
      <c r="Y10" s="222" t="n">
        <f aca="false">O10-T10</f>
        <v>0</v>
      </c>
      <c r="Z10" s="219" t="s">
        <v>460</v>
      </c>
      <c r="AA10" s="219" t="s">
        <v>161</v>
      </c>
      <c r="AB10" s="219" t="s">
        <v>124</v>
      </c>
    </row>
    <row r="11" customFormat="false" ht="14.4" hidden="false" customHeight="false" outlineLevel="0" collapsed="false">
      <c r="A11" s="219" t="s">
        <v>151</v>
      </c>
      <c r="B11" s="221" t="n">
        <v>42948</v>
      </c>
      <c r="C11" s="221" t="n">
        <v>42948</v>
      </c>
      <c r="D11" s="219" t="s">
        <v>456</v>
      </c>
      <c r="E11" s="220" t="s">
        <v>461</v>
      </c>
      <c r="F11" s="220" t="s">
        <v>462</v>
      </c>
      <c r="G11" s="219" t="s">
        <v>463</v>
      </c>
      <c r="H11" s="219" t="s">
        <v>161</v>
      </c>
      <c r="I11" s="222" t="n">
        <v>12</v>
      </c>
      <c r="J11" s="220"/>
      <c r="K11" s="220"/>
      <c r="L11" s="220"/>
      <c r="M11" s="220"/>
      <c r="N11" s="220"/>
      <c r="O11" s="220"/>
      <c r="P11" s="222" t="n">
        <v>400</v>
      </c>
      <c r="Q11" s="222" t="n">
        <v>0</v>
      </c>
      <c r="R11" s="222" t="n">
        <v>24</v>
      </c>
      <c r="S11" s="222" t="n">
        <v>24</v>
      </c>
      <c r="T11" s="222" t="n">
        <v>0</v>
      </c>
      <c r="U11" s="222" t="n">
        <f aca="false">K11-P11</f>
        <v>-400</v>
      </c>
      <c r="V11" s="222" t="n">
        <f aca="false">L11-Q11</f>
        <v>0</v>
      </c>
      <c r="W11" s="222" t="n">
        <f aca="false">M11-R11</f>
        <v>-24</v>
      </c>
      <c r="X11" s="222" t="n">
        <f aca="false">N11-S11</f>
        <v>-24</v>
      </c>
      <c r="Y11" s="222" t="n">
        <f aca="false">O11-T11</f>
        <v>0</v>
      </c>
      <c r="Z11" s="219" t="s">
        <v>460</v>
      </c>
      <c r="AA11" s="219" t="s">
        <v>161</v>
      </c>
      <c r="AB11" s="219" t="s">
        <v>124</v>
      </c>
    </row>
    <row r="12" customFormat="false" ht="14.4" hidden="false" customHeight="false" outlineLevel="0" collapsed="false">
      <c r="A12" s="219" t="s">
        <v>151</v>
      </c>
      <c r="B12" s="221" t="n">
        <v>42948</v>
      </c>
      <c r="C12" s="221" t="n">
        <v>42948</v>
      </c>
      <c r="D12" s="219" t="s">
        <v>456</v>
      </c>
      <c r="E12" s="220" t="s">
        <v>477</v>
      </c>
      <c r="F12" s="220" t="s">
        <v>478</v>
      </c>
      <c r="G12" s="219" t="s">
        <v>463</v>
      </c>
      <c r="H12" s="219" t="s">
        <v>161</v>
      </c>
      <c r="I12" s="222" t="n">
        <v>12</v>
      </c>
      <c r="J12" s="220"/>
      <c r="K12" s="220"/>
      <c r="L12" s="220"/>
      <c r="M12" s="220"/>
      <c r="N12" s="220"/>
      <c r="O12" s="220"/>
      <c r="P12" s="222" t="n">
        <v>100</v>
      </c>
      <c r="Q12" s="222" t="n">
        <v>0</v>
      </c>
      <c r="R12" s="222" t="n">
        <v>6</v>
      </c>
      <c r="S12" s="222" t="n">
        <v>6</v>
      </c>
      <c r="T12" s="222" t="n">
        <v>0</v>
      </c>
      <c r="U12" s="222" t="n">
        <f aca="false">K12-P12</f>
        <v>-100</v>
      </c>
      <c r="V12" s="222" t="n">
        <f aca="false">L12-Q12</f>
        <v>0</v>
      </c>
      <c r="W12" s="222" t="n">
        <f aca="false">M12-R12</f>
        <v>-6</v>
      </c>
      <c r="X12" s="222" t="n">
        <f aca="false">N12-S12</f>
        <v>-6</v>
      </c>
      <c r="Y12" s="222" t="n">
        <f aca="false">O12-T12</f>
        <v>0</v>
      </c>
      <c r="Z12" s="219" t="s">
        <v>460</v>
      </c>
      <c r="AA12" s="219" t="s">
        <v>161</v>
      </c>
      <c r="AB12" s="219" t="s">
        <v>124</v>
      </c>
    </row>
    <row r="13" customFormat="false" ht="14.4" hidden="false" customHeight="false" outlineLevel="0" collapsed="false">
      <c r="A13" s="219" t="s">
        <v>151</v>
      </c>
      <c r="B13" s="221" t="n">
        <v>42948</v>
      </c>
      <c r="C13" s="221" t="n">
        <v>42948</v>
      </c>
      <c r="D13" s="219" t="s">
        <v>456</v>
      </c>
      <c r="E13" s="220" t="s">
        <v>479</v>
      </c>
      <c r="F13" s="220" t="s">
        <v>480</v>
      </c>
      <c r="G13" s="219" t="s">
        <v>463</v>
      </c>
      <c r="H13" s="219" t="s">
        <v>161</v>
      </c>
      <c r="I13" s="222" t="n">
        <v>12</v>
      </c>
      <c r="J13" s="220"/>
      <c r="K13" s="220"/>
      <c r="L13" s="220"/>
      <c r="M13" s="220"/>
      <c r="N13" s="220"/>
      <c r="O13" s="220"/>
      <c r="P13" s="222" t="n">
        <v>100</v>
      </c>
      <c r="Q13" s="222" t="n">
        <v>0</v>
      </c>
      <c r="R13" s="222" t="n">
        <v>6</v>
      </c>
      <c r="S13" s="222" t="n">
        <v>6</v>
      </c>
      <c r="T13" s="222" t="n">
        <v>0</v>
      </c>
      <c r="U13" s="222" t="n">
        <f aca="false">K13-P13</f>
        <v>-100</v>
      </c>
      <c r="V13" s="222" t="n">
        <f aca="false">L13-Q13</f>
        <v>0</v>
      </c>
      <c r="W13" s="222" t="n">
        <f aca="false">M13-R13</f>
        <v>-6</v>
      </c>
      <c r="X13" s="222" t="n">
        <f aca="false">N13-S13</f>
        <v>-6</v>
      </c>
      <c r="Y13" s="222" t="n">
        <f aca="false">O13-T13</f>
        <v>0</v>
      </c>
      <c r="Z13" s="219" t="s">
        <v>460</v>
      </c>
      <c r="AA13" s="219" t="s">
        <v>161</v>
      </c>
      <c r="AB13" s="219" t="s">
        <v>124</v>
      </c>
    </row>
    <row r="14" customFormat="false" ht="14.4" hidden="false" customHeight="false" outlineLevel="0" collapsed="false">
      <c r="A14" s="219" t="s">
        <v>151</v>
      </c>
      <c r="B14" s="221" t="n">
        <v>42948</v>
      </c>
      <c r="C14" s="221" t="n">
        <v>42948</v>
      </c>
      <c r="D14" s="219" t="s">
        <v>456</v>
      </c>
      <c r="E14" s="220" t="s">
        <v>481</v>
      </c>
      <c r="F14" s="220" t="s">
        <v>482</v>
      </c>
      <c r="G14" s="219" t="s">
        <v>463</v>
      </c>
      <c r="H14" s="219" t="s">
        <v>161</v>
      </c>
      <c r="I14" s="222" t="n">
        <v>12</v>
      </c>
      <c r="J14" s="220"/>
      <c r="K14" s="220"/>
      <c r="L14" s="220"/>
      <c r="M14" s="220"/>
      <c r="N14" s="220"/>
      <c r="O14" s="220"/>
      <c r="P14" s="222" t="n">
        <v>100</v>
      </c>
      <c r="Q14" s="222" t="n">
        <v>0</v>
      </c>
      <c r="R14" s="222" t="n">
        <v>6</v>
      </c>
      <c r="S14" s="222" t="n">
        <v>6</v>
      </c>
      <c r="T14" s="222" t="n">
        <v>0</v>
      </c>
      <c r="U14" s="222" t="n">
        <f aca="false">K14-P14</f>
        <v>-100</v>
      </c>
      <c r="V14" s="222" t="n">
        <f aca="false">L14-Q14</f>
        <v>0</v>
      </c>
      <c r="W14" s="222" t="n">
        <f aca="false">M14-R14</f>
        <v>-6</v>
      </c>
      <c r="X14" s="222" t="n">
        <f aca="false">N14-S14</f>
        <v>-6</v>
      </c>
      <c r="Y14" s="222" t="n">
        <f aca="false">O14-T14</f>
        <v>0</v>
      </c>
      <c r="Z14" s="219" t="s">
        <v>460</v>
      </c>
      <c r="AA14" s="219" t="s">
        <v>161</v>
      </c>
      <c r="AB14" s="219" t="s">
        <v>124</v>
      </c>
    </row>
    <row r="15" customFormat="false" ht="14.4" hidden="false" customHeight="false" outlineLevel="0" collapsed="false">
      <c r="A15" s="219" t="s">
        <v>151</v>
      </c>
      <c r="B15" s="221" t="n">
        <v>42948</v>
      </c>
      <c r="C15" s="221" t="n">
        <v>42948</v>
      </c>
      <c r="D15" s="219" t="s">
        <v>456</v>
      </c>
      <c r="E15" s="220" t="s">
        <v>483</v>
      </c>
      <c r="F15" s="220" t="s">
        <v>484</v>
      </c>
      <c r="G15" s="219" t="s">
        <v>463</v>
      </c>
      <c r="H15" s="219" t="s">
        <v>161</v>
      </c>
      <c r="I15" s="222" t="n">
        <v>12</v>
      </c>
      <c r="J15" s="220"/>
      <c r="K15" s="220"/>
      <c r="L15" s="220"/>
      <c r="M15" s="220"/>
      <c r="N15" s="220"/>
      <c r="O15" s="220"/>
      <c r="P15" s="222" t="n">
        <v>100</v>
      </c>
      <c r="Q15" s="222" t="n">
        <v>0</v>
      </c>
      <c r="R15" s="222" t="n">
        <v>6</v>
      </c>
      <c r="S15" s="222" t="n">
        <v>6</v>
      </c>
      <c r="T15" s="222" t="n">
        <v>0</v>
      </c>
      <c r="U15" s="222" t="n">
        <f aca="false">K15-P15</f>
        <v>-100</v>
      </c>
      <c r="V15" s="222" t="n">
        <f aca="false">L15-Q15</f>
        <v>0</v>
      </c>
      <c r="W15" s="222" t="n">
        <f aca="false">M15-R15</f>
        <v>-6</v>
      </c>
      <c r="X15" s="222" t="n">
        <f aca="false">N15-S15</f>
        <v>-6</v>
      </c>
      <c r="Y15" s="222" t="n">
        <f aca="false">O15-T15</f>
        <v>0</v>
      </c>
      <c r="Z15" s="219" t="s">
        <v>460</v>
      </c>
      <c r="AA15" s="219" t="s">
        <v>161</v>
      </c>
      <c r="AB15" s="219" t="s">
        <v>124</v>
      </c>
    </row>
    <row r="16" customFormat="false" ht="14.4" hidden="false" customHeight="false" outlineLevel="0" collapsed="false">
      <c r="A16" s="219" t="s">
        <v>151</v>
      </c>
      <c r="B16" s="221" t="n">
        <v>42948</v>
      </c>
      <c r="C16" s="221" t="n">
        <v>42948</v>
      </c>
      <c r="D16" s="219" t="s">
        <v>456</v>
      </c>
      <c r="E16" s="220" t="s">
        <v>485</v>
      </c>
      <c r="F16" s="220" t="s">
        <v>486</v>
      </c>
      <c r="G16" s="219" t="s">
        <v>463</v>
      </c>
      <c r="H16" s="219" t="s">
        <v>161</v>
      </c>
      <c r="I16" s="222" t="n">
        <v>12</v>
      </c>
      <c r="J16" s="220"/>
      <c r="K16" s="220"/>
      <c r="L16" s="220"/>
      <c r="M16" s="220"/>
      <c r="N16" s="220"/>
      <c r="O16" s="220"/>
      <c r="P16" s="222" t="n">
        <v>100</v>
      </c>
      <c r="Q16" s="222" t="n">
        <v>0</v>
      </c>
      <c r="R16" s="222" t="n">
        <v>6</v>
      </c>
      <c r="S16" s="222" t="n">
        <v>6</v>
      </c>
      <c r="T16" s="222" t="n">
        <v>0</v>
      </c>
      <c r="U16" s="222" t="n">
        <f aca="false">K16-P16</f>
        <v>-100</v>
      </c>
      <c r="V16" s="222" t="n">
        <f aca="false">L16-Q16</f>
        <v>0</v>
      </c>
      <c r="W16" s="222" t="n">
        <f aca="false">M16-R16</f>
        <v>-6</v>
      </c>
      <c r="X16" s="222" t="n">
        <f aca="false">N16-S16</f>
        <v>-6</v>
      </c>
      <c r="Y16" s="222" t="n">
        <f aca="false">O16-T16</f>
        <v>0</v>
      </c>
      <c r="Z16" s="219" t="s">
        <v>460</v>
      </c>
      <c r="AA16" s="219" t="s">
        <v>161</v>
      </c>
      <c r="AB16" s="219" t="s">
        <v>124</v>
      </c>
    </row>
    <row r="17" customFormat="false" ht="14.4" hidden="false" customHeight="false" outlineLevel="0" collapsed="false">
      <c r="A17" s="219" t="s">
        <v>151</v>
      </c>
      <c r="B17" s="221" t="n">
        <v>42948</v>
      </c>
      <c r="C17" s="221" t="n">
        <v>42948</v>
      </c>
      <c r="D17" s="219" t="s">
        <v>456</v>
      </c>
      <c r="E17" s="220" t="s">
        <v>487</v>
      </c>
      <c r="F17" s="220" t="s">
        <v>488</v>
      </c>
      <c r="G17" s="219" t="s">
        <v>463</v>
      </c>
      <c r="H17" s="219" t="s">
        <v>161</v>
      </c>
      <c r="I17" s="222" t="n">
        <v>12</v>
      </c>
      <c r="J17" s="220"/>
      <c r="K17" s="220"/>
      <c r="L17" s="220"/>
      <c r="M17" s="220"/>
      <c r="N17" s="220"/>
      <c r="O17" s="220"/>
      <c r="P17" s="222" t="n">
        <v>100</v>
      </c>
      <c r="Q17" s="222" t="n">
        <v>0</v>
      </c>
      <c r="R17" s="222" t="n">
        <v>6</v>
      </c>
      <c r="S17" s="222" t="n">
        <v>6</v>
      </c>
      <c r="T17" s="222" t="n">
        <v>0</v>
      </c>
      <c r="U17" s="222" t="n">
        <f aca="false">K17-P17</f>
        <v>-100</v>
      </c>
      <c r="V17" s="222" t="n">
        <f aca="false">L17-Q17</f>
        <v>0</v>
      </c>
      <c r="W17" s="222" t="n">
        <f aca="false">M17-R17</f>
        <v>-6</v>
      </c>
      <c r="X17" s="222" t="n">
        <f aca="false">N17-S17</f>
        <v>-6</v>
      </c>
      <c r="Y17" s="222" t="n">
        <f aca="false">O17-T17</f>
        <v>0</v>
      </c>
      <c r="Z17" s="219" t="s">
        <v>460</v>
      </c>
      <c r="AA17" s="219" t="s">
        <v>161</v>
      </c>
      <c r="AB17" s="219" t="s">
        <v>124</v>
      </c>
    </row>
    <row r="18" customFormat="false" ht="14.4" hidden="false" customHeight="false" outlineLevel="0" collapsed="false">
      <c r="A18" s="219" t="s">
        <v>151</v>
      </c>
      <c r="B18" s="221" t="n">
        <v>42948</v>
      </c>
      <c r="C18" s="221" t="n">
        <v>42948</v>
      </c>
      <c r="D18" s="219" t="s">
        <v>456</v>
      </c>
      <c r="E18" s="220" t="s">
        <v>489</v>
      </c>
      <c r="F18" s="220" t="s">
        <v>490</v>
      </c>
      <c r="G18" s="219" t="s">
        <v>463</v>
      </c>
      <c r="H18" s="219" t="s">
        <v>161</v>
      </c>
      <c r="I18" s="222" t="n">
        <v>12</v>
      </c>
      <c r="J18" s="220"/>
      <c r="K18" s="220"/>
      <c r="L18" s="220"/>
      <c r="M18" s="220"/>
      <c r="N18" s="220"/>
      <c r="O18" s="220"/>
      <c r="P18" s="222" t="n">
        <v>100</v>
      </c>
      <c r="Q18" s="222" t="n">
        <v>0</v>
      </c>
      <c r="R18" s="222" t="n">
        <v>6</v>
      </c>
      <c r="S18" s="222" t="n">
        <v>6</v>
      </c>
      <c r="T18" s="222" t="n">
        <v>0</v>
      </c>
      <c r="U18" s="222" t="n">
        <f aca="false">K18-P18</f>
        <v>-100</v>
      </c>
      <c r="V18" s="222" t="n">
        <f aca="false">L18-Q18</f>
        <v>0</v>
      </c>
      <c r="W18" s="222" t="n">
        <f aca="false">M18-R18</f>
        <v>-6</v>
      </c>
      <c r="X18" s="222" t="n">
        <f aca="false">N18-S18</f>
        <v>-6</v>
      </c>
      <c r="Y18" s="222" t="n">
        <f aca="false">O18-T18</f>
        <v>0</v>
      </c>
      <c r="Z18" s="219" t="s">
        <v>460</v>
      </c>
      <c r="AA18" s="219" t="s">
        <v>161</v>
      </c>
      <c r="AB18" s="219" t="s">
        <v>124</v>
      </c>
    </row>
    <row r="19" customFormat="false" ht="14.4" hidden="false" customHeight="false" outlineLevel="0" collapsed="false">
      <c r="A19" s="219" t="s">
        <v>151</v>
      </c>
      <c r="B19" s="221" t="n">
        <v>42948</v>
      </c>
      <c r="C19" s="221" t="n">
        <v>42948</v>
      </c>
      <c r="D19" s="219" t="s">
        <v>456</v>
      </c>
      <c r="E19" s="220" t="s">
        <v>491</v>
      </c>
      <c r="F19" s="220" t="s">
        <v>492</v>
      </c>
      <c r="G19" s="219" t="s">
        <v>463</v>
      </c>
      <c r="H19" s="219" t="s">
        <v>161</v>
      </c>
      <c r="I19" s="222" t="n">
        <v>12</v>
      </c>
      <c r="J19" s="220"/>
      <c r="K19" s="220"/>
      <c r="L19" s="220"/>
      <c r="M19" s="220"/>
      <c r="N19" s="220"/>
      <c r="O19" s="220"/>
      <c r="P19" s="222" t="n">
        <v>100</v>
      </c>
      <c r="Q19" s="222" t="n">
        <v>0</v>
      </c>
      <c r="R19" s="222" t="n">
        <v>6</v>
      </c>
      <c r="S19" s="222" t="n">
        <v>6</v>
      </c>
      <c r="T19" s="222" t="n">
        <v>0</v>
      </c>
      <c r="U19" s="222" t="n">
        <f aca="false">K19-P19</f>
        <v>-100</v>
      </c>
      <c r="V19" s="222" t="n">
        <f aca="false">L19-Q19</f>
        <v>0</v>
      </c>
      <c r="W19" s="222" t="n">
        <f aca="false">M19-R19</f>
        <v>-6</v>
      </c>
      <c r="X19" s="222" t="n">
        <f aca="false">N19-S19</f>
        <v>-6</v>
      </c>
      <c r="Y19" s="222" t="n">
        <f aca="false">O19-T19</f>
        <v>0</v>
      </c>
      <c r="Z19" s="219" t="s">
        <v>460</v>
      </c>
      <c r="AA19" s="219" t="s">
        <v>161</v>
      </c>
      <c r="AB19" s="219" t="s">
        <v>124</v>
      </c>
    </row>
    <row r="20" customFormat="false" ht="14.4" hidden="false" customHeight="false" outlineLevel="0" collapsed="false">
      <c r="A20" s="219" t="s">
        <v>151</v>
      </c>
      <c r="B20" s="221" t="n">
        <v>42948</v>
      </c>
      <c r="C20" s="221" t="n">
        <v>42948</v>
      </c>
      <c r="D20" s="219" t="s">
        <v>456</v>
      </c>
      <c r="E20" s="220" t="s">
        <v>493</v>
      </c>
      <c r="F20" s="220" t="s">
        <v>494</v>
      </c>
      <c r="G20" s="219" t="s">
        <v>463</v>
      </c>
      <c r="H20" s="219" t="s">
        <v>161</v>
      </c>
      <c r="I20" s="222" t="n">
        <v>12</v>
      </c>
      <c r="J20" s="220"/>
      <c r="K20" s="220"/>
      <c r="L20" s="220"/>
      <c r="M20" s="220"/>
      <c r="N20" s="220"/>
      <c r="O20" s="220"/>
      <c r="P20" s="222" t="n">
        <v>100</v>
      </c>
      <c r="Q20" s="222" t="n">
        <v>0</v>
      </c>
      <c r="R20" s="222" t="n">
        <v>6</v>
      </c>
      <c r="S20" s="222" t="n">
        <v>6</v>
      </c>
      <c r="T20" s="222" t="n">
        <v>0</v>
      </c>
      <c r="U20" s="222" t="n">
        <f aca="false">K20-P20</f>
        <v>-100</v>
      </c>
      <c r="V20" s="222" t="n">
        <f aca="false">L20-Q20</f>
        <v>0</v>
      </c>
      <c r="W20" s="222" t="n">
        <f aca="false">M20-R20</f>
        <v>-6</v>
      </c>
      <c r="X20" s="222" t="n">
        <f aca="false">N20-S20</f>
        <v>-6</v>
      </c>
      <c r="Y20" s="222" t="n">
        <f aca="false">O20-T20</f>
        <v>0</v>
      </c>
      <c r="Z20" s="219" t="s">
        <v>460</v>
      </c>
      <c r="AA20" s="219" t="s">
        <v>161</v>
      </c>
      <c r="AB20" s="219" t="s">
        <v>124</v>
      </c>
    </row>
    <row r="21" customFormat="false" ht="14.4" hidden="false" customHeight="false" outlineLevel="0" collapsed="false">
      <c r="A21" s="219" t="s">
        <v>151</v>
      </c>
      <c r="B21" s="221" t="n">
        <v>42948</v>
      </c>
      <c r="C21" s="221" t="n">
        <v>42948</v>
      </c>
      <c r="D21" s="219" t="s">
        <v>456</v>
      </c>
      <c r="E21" s="220" t="s">
        <v>495</v>
      </c>
      <c r="F21" s="220" t="s">
        <v>496</v>
      </c>
      <c r="G21" s="219" t="s">
        <v>463</v>
      </c>
      <c r="H21" s="219" t="s">
        <v>161</v>
      </c>
      <c r="I21" s="222" t="n">
        <v>12</v>
      </c>
      <c r="J21" s="220"/>
      <c r="K21" s="220"/>
      <c r="L21" s="220"/>
      <c r="M21" s="220"/>
      <c r="N21" s="220"/>
      <c r="O21" s="220"/>
      <c r="P21" s="222" t="n">
        <v>100</v>
      </c>
      <c r="Q21" s="222" t="n">
        <v>0</v>
      </c>
      <c r="R21" s="222" t="n">
        <v>6</v>
      </c>
      <c r="S21" s="222" t="n">
        <v>6</v>
      </c>
      <c r="T21" s="222" t="n">
        <v>0</v>
      </c>
      <c r="U21" s="222" t="n">
        <f aca="false">K21-P21</f>
        <v>-100</v>
      </c>
      <c r="V21" s="222" t="n">
        <f aca="false">L21-Q21</f>
        <v>0</v>
      </c>
      <c r="W21" s="222" t="n">
        <f aca="false">M21-R21</f>
        <v>-6</v>
      </c>
      <c r="X21" s="222" t="n">
        <f aca="false">N21-S21</f>
        <v>-6</v>
      </c>
      <c r="Y21" s="222" t="n">
        <f aca="false">O21-T21</f>
        <v>0</v>
      </c>
      <c r="Z21" s="219" t="s">
        <v>460</v>
      </c>
      <c r="AA21" s="219" t="s">
        <v>161</v>
      </c>
      <c r="AB21" s="219" t="s">
        <v>124</v>
      </c>
    </row>
    <row r="22" customFormat="false" ht="14.4" hidden="false" customHeight="false" outlineLevel="0" collapsed="false">
      <c r="A22" s="219" t="s">
        <v>151</v>
      </c>
      <c r="B22" s="221" t="n">
        <v>42948</v>
      </c>
      <c r="C22" s="221" t="n">
        <v>42948</v>
      </c>
      <c r="D22" s="219" t="s">
        <v>456</v>
      </c>
      <c r="E22" s="220" t="s">
        <v>497</v>
      </c>
      <c r="F22" s="220" t="s">
        <v>498</v>
      </c>
      <c r="G22" s="219" t="s">
        <v>463</v>
      </c>
      <c r="H22" s="219" t="s">
        <v>161</v>
      </c>
      <c r="I22" s="222" t="n">
        <v>12</v>
      </c>
      <c r="J22" s="220"/>
      <c r="K22" s="220"/>
      <c r="L22" s="220"/>
      <c r="M22" s="220"/>
      <c r="N22" s="220"/>
      <c r="O22" s="220"/>
      <c r="P22" s="222" t="n">
        <v>100</v>
      </c>
      <c r="Q22" s="222" t="n">
        <v>0</v>
      </c>
      <c r="R22" s="222" t="n">
        <v>6</v>
      </c>
      <c r="S22" s="222" t="n">
        <v>6</v>
      </c>
      <c r="T22" s="222" t="n">
        <v>0</v>
      </c>
      <c r="U22" s="222" t="n">
        <f aca="false">K22-P22</f>
        <v>-100</v>
      </c>
      <c r="V22" s="222" t="n">
        <f aca="false">L22-Q22</f>
        <v>0</v>
      </c>
      <c r="W22" s="222" t="n">
        <f aca="false">M22-R22</f>
        <v>-6</v>
      </c>
      <c r="X22" s="222" t="n">
        <f aca="false">N22-S22</f>
        <v>-6</v>
      </c>
      <c r="Y22" s="222" t="n">
        <f aca="false">O22-T22</f>
        <v>0</v>
      </c>
      <c r="Z22" s="219" t="s">
        <v>460</v>
      </c>
      <c r="AA22" s="219" t="s">
        <v>161</v>
      </c>
      <c r="AB22" s="219" t="s">
        <v>124</v>
      </c>
    </row>
    <row r="23" customFormat="false" ht="14.4" hidden="false" customHeight="false" outlineLevel="0" collapsed="false">
      <c r="A23" s="219" t="s">
        <v>151</v>
      </c>
      <c r="B23" s="221" t="n">
        <v>42948</v>
      </c>
      <c r="C23" s="221" t="n">
        <v>42948</v>
      </c>
      <c r="D23" s="219" t="s">
        <v>456</v>
      </c>
      <c r="E23" s="220" t="s">
        <v>499</v>
      </c>
      <c r="F23" s="220" t="s">
        <v>500</v>
      </c>
      <c r="G23" s="219" t="s">
        <v>463</v>
      </c>
      <c r="H23" s="219" t="s">
        <v>161</v>
      </c>
      <c r="I23" s="222" t="n">
        <v>12</v>
      </c>
      <c r="J23" s="220"/>
      <c r="K23" s="220"/>
      <c r="L23" s="220"/>
      <c r="M23" s="220"/>
      <c r="N23" s="220"/>
      <c r="O23" s="220"/>
      <c r="P23" s="222" t="n">
        <v>100</v>
      </c>
      <c r="Q23" s="222" t="n">
        <v>0</v>
      </c>
      <c r="R23" s="222" t="n">
        <v>6</v>
      </c>
      <c r="S23" s="222" t="n">
        <v>6</v>
      </c>
      <c r="T23" s="222" t="n">
        <v>0</v>
      </c>
      <c r="U23" s="222" t="n">
        <f aca="false">K23-P23</f>
        <v>-100</v>
      </c>
      <c r="V23" s="222" t="n">
        <f aca="false">L23-Q23</f>
        <v>0</v>
      </c>
      <c r="W23" s="222" t="n">
        <f aca="false">M23-R23</f>
        <v>-6</v>
      </c>
      <c r="X23" s="222" t="n">
        <f aca="false">N23-S23</f>
        <v>-6</v>
      </c>
      <c r="Y23" s="222" t="n">
        <f aca="false">O23-T23</f>
        <v>0</v>
      </c>
      <c r="Z23" s="219" t="s">
        <v>460</v>
      </c>
      <c r="AA23" s="219" t="s">
        <v>161</v>
      </c>
      <c r="AB23" s="219" t="s">
        <v>124</v>
      </c>
    </row>
    <row r="24" customFormat="false" ht="14.4" hidden="false" customHeight="false" outlineLevel="0" collapsed="false">
      <c r="A24" s="219" t="s">
        <v>151</v>
      </c>
      <c r="B24" s="221" t="n">
        <v>42948</v>
      </c>
      <c r="C24" s="221" t="n">
        <v>42948</v>
      </c>
      <c r="D24" s="219" t="s">
        <v>456</v>
      </c>
      <c r="E24" s="220" t="s">
        <v>501</v>
      </c>
      <c r="F24" s="220" t="s">
        <v>502</v>
      </c>
      <c r="G24" s="219" t="s">
        <v>463</v>
      </c>
      <c r="H24" s="219" t="s">
        <v>161</v>
      </c>
      <c r="I24" s="222" t="n">
        <v>12</v>
      </c>
      <c r="J24" s="220"/>
      <c r="K24" s="220"/>
      <c r="L24" s="220"/>
      <c r="M24" s="220"/>
      <c r="N24" s="220"/>
      <c r="O24" s="220"/>
      <c r="P24" s="222" t="n">
        <v>100</v>
      </c>
      <c r="Q24" s="222" t="n">
        <v>0</v>
      </c>
      <c r="R24" s="222" t="n">
        <v>6</v>
      </c>
      <c r="S24" s="222" t="n">
        <v>6</v>
      </c>
      <c r="T24" s="222" t="n">
        <v>0</v>
      </c>
      <c r="U24" s="222" t="n">
        <f aca="false">K24-P24</f>
        <v>-100</v>
      </c>
      <c r="V24" s="222" t="n">
        <f aca="false">L24-Q24</f>
        <v>0</v>
      </c>
      <c r="W24" s="222" t="n">
        <f aca="false">M24-R24</f>
        <v>-6</v>
      </c>
      <c r="X24" s="222" t="n">
        <f aca="false">N24-S24</f>
        <v>-6</v>
      </c>
      <c r="Y24" s="222" t="n">
        <f aca="false">O24-T24</f>
        <v>0</v>
      </c>
      <c r="Z24" s="219" t="s">
        <v>460</v>
      </c>
      <c r="AA24" s="219" t="s">
        <v>161</v>
      </c>
      <c r="AB24" s="219" t="s">
        <v>124</v>
      </c>
    </row>
    <row r="25" customFormat="false" ht="14.4" hidden="false" customHeight="false" outlineLevel="0" collapsed="false">
      <c r="A25" s="219" t="s">
        <v>151</v>
      </c>
      <c r="B25" s="221" t="n">
        <v>42948</v>
      </c>
      <c r="C25" s="221" t="n">
        <v>42948</v>
      </c>
      <c r="D25" s="219" t="s">
        <v>456</v>
      </c>
      <c r="E25" s="220" t="s">
        <v>503</v>
      </c>
      <c r="F25" s="220" t="s">
        <v>504</v>
      </c>
      <c r="G25" s="219" t="s">
        <v>463</v>
      </c>
      <c r="H25" s="219" t="s">
        <v>161</v>
      </c>
      <c r="I25" s="222" t="n">
        <v>12</v>
      </c>
      <c r="J25" s="220"/>
      <c r="K25" s="220"/>
      <c r="L25" s="220"/>
      <c r="M25" s="220"/>
      <c r="N25" s="220"/>
      <c r="O25" s="220"/>
      <c r="P25" s="222" t="n">
        <v>100</v>
      </c>
      <c r="Q25" s="222" t="n">
        <v>0</v>
      </c>
      <c r="R25" s="222" t="n">
        <v>6</v>
      </c>
      <c r="S25" s="222" t="n">
        <v>6</v>
      </c>
      <c r="T25" s="222" t="n">
        <v>0</v>
      </c>
      <c r="U25" s="222" t="n">
        <f aca="false">K25-P25</f>
        <v>-100</v>
      </c>
      <c r="V25" s="222" t="n">
        <f aca="false">L25-Q25</f>
        <v>0</v>
      </c>
      <c r="W25" s="222" t="n">
        <f aca="false">M25-R25</f>
        <v>-6</v>
      </c>
      <c r="X25" s="222" t="n">
        <f aca="false">N25-S25</f>
        <v>-6</v>
      </c>
      <c r="Y25" s="222" t="n">
        <f aca="false">O25-T25</f>
        <v>0</v>
      </c>
      <c r="Z25" s="219" t="s">
        <v>460</v>
      </c>
      <c r="AA25" s="219" t="s">
        <v>161</v>
      </c>
      <c r="AB25" s="219" t="s">
        <v>124</v>
      </c>
    </row>
    <row r="26" customFormat="false" ht="14.4" hidden="false" customHeight="false" outlineLevel="0" collapsed="false">
      <c r="A26" s="219" t="s">
        <v>151</v>
      </c>
      <c r="B26" s="221" t="n">
        <v>42948</v>
      </c>
      <c r="C26" s="221" t="n">
        <v>42948</v>
      </c>
      <c r="D26" s="219" t="s">
        <v>456</v>
      </c>
      <c r="E26" s="220" t="s">
        <v>505</v>
      </c>
      <c r="F26" s="220" t="s">
        <v>506</v>
      </c>
      <c r="G26" s="219" t="s">
        <v>463</v>
      </c>
      <c r="H26" s="219" t="s">
        <v>161</v>
      </c>
      <c r="I26" s="222" t="n">
        <v>12</v>
      </c>
      <c r="J26" s="220"/>
      <c r="K26" s="220"/>
      <c r="L26" s="220"/>
      <c r="M26" s="220"/>
      <c r="N26" s="220"/>
      <c r="O26" s="220"/>
      <c r="P26" s="222" t="n">
        <v>100</v>
      </c>
      <c r="Q26" s="222" t="n">
        <v>0</v>
      </c>
      <c r="R26" s="222" t="n">
        <v>6</v>
      </c>
      <c r="S26" s="222" t="n">
        <v>6</v>
      </c>
      <c r="T26" s="222" t="n">
        <v>0</v>
      </c>
      <c r="U26" s="222" t="n">
        <f aca="false">K26-P26</f>
        <v>-100</v>
      </c>
      <c r="V26" s="222" t="n">
        <f aca="false">L26-Q26</f>
        <v>0</v>
      </c>
      <c r="W26" s="222" t="n">
        <f aca="false">M26-R26</f>
        <v>-6</v>
      </c>
      <c r="X26" s="222" t="n">
        <f aca="false">N26-S26</f>
        <v>-6</v>
      </c>
      <c r="Y26" s="222" t="n">
        <f aca="false">O26-T26</f>
        <v>0</v>
      </c>
      <c r="Z26" s="219" t="s">
        <v>460</v>
      </c>
      <c r="AA26" s="219" t="s">
        <v>161</v>
      </c>
      <c r="AB26" s="219" t="s">
        <v>124</v>
      </c>
    </row>
    <row r="27" customFormat="false" ht="14.4" hidden="false" customHeight="false" outlineLevel="0" collapsed="false">
      <c r="A27" s="219" t="s">
        <v>151</v>
      </c>
      <c r="B27" s="221" t="n">
        <v>42948</v>
      </c>
      <c r="C27" s="221" t="n">
        <v>42948</v>
      </c>
      <c r="D27" s="219" t="s">
        <v>456</v>
      </c>
      <c r="E27" s="220" t="s">
        <v>507</v>
      </c>
      <c r="F27" s="220" t="s">
        <v>508</v>
      </c>
      <c r="G27" s="219" t="s">
        <v>463</v>
      </c>
      <c r="H27" s="219" t="s">
        <v>161</v>
      </c>
      <c r="I27" s="222" t="n">
        <v>12</v>
      </c>
      <c r="J27" s="220"/>
      <c r="K27" s="220"/>
      <c r="L27" s="220"/>
      <c r="M27" s="220"/>
      <c r="N27" s="220"/>
      <c r="O27" s="220"/>
      <c r="P27" s="222" t="n">
        <v>100</v>
      </c>
      <c r="Q27" s="222" t="n">
        <v>0</v>
      </c>
      <c r="R27" s="222" t="n">
        <v>6</v>
      </c>
      <c r="S27" s="222" t="n">
        <v>6</v>
      </c>
      <c r="T27" s="222" t="n">
        <v>0</v>
      </c>
      <c r="U27" s="222" t="n">
        <f aca="false">K27-P27</f>
        <v>-100</v>
      </c>
      <c r="V27" s="222" t="n">
        <f aca="false">L27-Q27</f>
        <v>0</v>
      </c>
      <c r="W27" s="222" t="n">
        <f aca="false">M27-R27</f>
        <v>-6</v>
      </c>
      <c r="X27" s="222" t="n">
        <f aca="false">N27-S27</f>
        <v>-6</v>
      </c>
      <c r="Y27" s="222" t="n">
        <f aca="false">O27-T27</f>
        <v>0</v>
      </c>
      <c r="Z27" s="219" t="s">
        <v>460</v>
      </c>
      <c r="AA27" s="219" t="s">
        <v>161</v>
      </c>
      <c r="AB27" s="219" t="s">
        <v>124</v>
      </c>
    </row>
    <row r="28" customFormat="false" ht="14.4" hidden="false" customHeight="false" outlineLevel="0" collapsed="false">
      <c r="A28" s="219" t="s">
        <v>151</v>
      </c>
      <c r="B28" s="221" t="n">
        <v>42948</v>
      </c>
      <c r="C28" s="221" t="n">
        <v>42948</v>
      </c>
      <c r="D28" s="219" t="s">
        <v>456</v>
      </c>
      <c r="E28" s="220" t="s">
        <v>509</v>
      </c>
      <c r="F28" s="220" t="s">
        <v>510</v>
      </c>
      <c r="G28" s="219" t="s">
        <v>463</v>
      </c>
      <c r="H28" s="219" t="s">
        <v>161</v>
      </c>
      <c r="I28" s="222" t="n">
        <v>12</v>
      </c>
      <c r="J28" s="220"/>
      <c r="K28" s="220"/>
      <c r="L28" s="220"/>
      <c r="M28" s="220"/>
      <c r="N28" s="220"/>
      <c r="O28" s="220"/>
      <c r="P28" s="222" t="n">
        <v>100</v>
      </c>
      <c r="Q28" s="222" t="n">
        <v>0</v>
      </c>
      <c r="R28" s="222" t="n">
        <v>6</v>
      </c>
      <c r="S28" s="222" t="n">
        <v>6</v>
      </c>
      <c r="T28" s="222" t="n">
        <v>0</v>
      </c>
      <c r="U28" s="222" t="n">
        <f aca="false">K28-P28</f>
        <v>-100</v>
      </c>
      <c r="V28" s="222" t="n">
        <f aca="false">L28-Q28</f>
        <v>0</v>
      </c>
      <c r="W28" s="222" t="n">
        <f aca="false">M28-R28</f>
        <v>-6</v>
      </c>
      <c r="X28" s="222" t="n">
        <f aca="false">N28-S28</f>
        <v>-6</v>
      </c>
      <c r="Y28" s="222" t="n">
        <f aca="false">O28-T28</f>
        <v>0</v>
      </c>
      <c r="Z28" s="219" t="s">
        <v>460</v>
      </c>
      <c r="AA28" s="219" t="s">
        <v>161</v>
      </c>
      <c r="AB28" s="219" t="s">
        <v>124</v>
      </c>
    </row>
    <row r="29" customFormat="false" ht="14.4" hidden="false" customHeight="false" outlineLevel="0" collapsed="false">
      <c r="A29" s="219" t="s">
        <v>151</v>
      </c>
      <c r="B29" s="221" t="n">
        <v>42948</v>
      </c>
      <c r="C29" s="221" t="n">
        <v>42948</v>
      </c>
      <c r="D29" s="219" t="s">
        <v>456</v>
      </c>
      <c r="E29" s="220" t="s">
        <v>511</v>
      </c>
      <c r="F29" s="220" t="s">
        <v>512</v>
      </c>
      <c r="G29" s="219" t="s">
        <v>463</v>
      </c>
      <c r="H29" s="219" t="s">
        <v>161</v>
      </c>
      <c r="I29" s="222" t="n">
        <v>12</v>
      </c>
      <c r="J29" s="220"/>
      <c r="K29" s="220"/>
      <c r="L29" s="220"/>
      <c r="M29" s="220"/>
      <c r="N29" s="220"/>
      <c r="O29" s="220"/>
      <c r="P29" s="222" t="n">
        <v>100</v>
      </c>
      <c r="Q29" s="222" t="n">
        <v>0</v>
      </c>
      <c r="R29" s="222" t="n">
        <v>6</v>
      </c>
      <c r="S29" s="222" t="n">
        <v>6</v>
      </c>
      <c r="T29" s="222" t="n">
        <v>0</v>
      </c>
      <c r="U29" s="222" t="n">
        <f aca="false">K29-P29</f>
        <v>-100</v>
      </c>
      <c r="V29" s="222" t="n">
        <f aca="false">L29-Q29</f>
        <v>0</v>
      </c>
      <c r="W29" s="222" t="n">
        <f aca="false">M29-R29</f>
        <v>-6</v>
      </c>
      <c r="X29" s="222" t="n">
        <f aca="false">N29-S29</f>
        <v>-6</v>
      </c>
      <c r="Y29" s="222" t="n">
        <f aca="false">O29-T29</f>
        <v>0</v>
      </c>
      <c r="Z29" s="219" t="s">
        <v>460</v>
      </c>
      <c r="AA29" s="219" t="s">
        <v>161</v>
      </c>
      <c r="AB29" s="219" t="s">
        <v>124</v>
      </c>
    </row>
    <row r="30" customFormat="false" ht="14.4" hidden="false" customHeight="false" outlineLevel="0" collapsed="false">
      <c r="A30" s="219" t="s">
        <v>151</v>
      </c>
      <c r="B30" s="221" t="n">
        <v>42948</v>
      </c>
      <c r="C30" s="221" t="n">
        <v>42948</v>
      </c>
      <c r="D30" s="219" t="s">
        <v>456</v>
      </c>
      <c r="E30" s="220" t="s">
        <v>513</v>
      </c>
      <c r="F30" s="220" t="s">
        <v>514</v>
      </c>
      <c r="G30" s="219" t="s">
        <v>463</v>
      </c>
      <c r="H30" s="219" t="s">
        <v>161</v>
      </c>
      <c r="I30" s="222" t="n">
        <v>12</v>
      </c>
      <c r="J30" s="220"/>
      <c r="K30" s="220"/>
      <c r="L30" s="220"/>
      <c r="M30" s="220"/>
      <c r="N30" s="220"/>
      <c r="O30" s="220"/>
      <c r="P30" s="222" t="n">
        <v>100</v>
      </c>
      <c r="Q30" s="222" t="n">
        <v>0</v>
      </c>
      <c r="R30" s="222" t="n">
        <v>6</v>
      </c>
      <c r="S30" s="222" t="n">
        <v>6</v>
      </c>
      <c r="T30" s="222" t="n">
        <v>0</v>
      </c>
      <c r="U30" s="222" t="n">
        <f aca="false">K30-P30</f>
        <v>-100</v>
      </c>
      <c r="V30" s="222" t="n">
        <f aca="false">L30-Q30</f>
        <v>0</v>
      </c>
      <c r="W30" s="222" t="n">
        <f aca="false">M30-R30</f>
        <v>-6</v>
      </c>
      <c r="X30" s="222" t="n">
        <f aca="false">N30-S30</f>
        <v>-6</v>
      </c>
      <c r="Y30" s="222" t="n">
        <f aca="false">O30-T30</f>
        <v>0</v>
      </c>
      <c r="Z30" s="219" t="s">
        <v>460</v>
      </c>
      <c r="AA30" s="219" t="s">
        <v>161</v>
      </c>
      <c r="AB30" s="219" t="s">
        <v>124</v>
      </c>
    </row>
    <row r="31" customFormat="false" ht="14.4" hidden="false" customHeight="false" outlineLevel="0" collapsed="false">
      <c r="A31" s="219" t="s">
        <v>151</v>
      </c>
      <c r="B31" s="221" t="n">
        <v>42948</v>
      </c>
      <c r="C31" s="221" t="n">
        <v>42948</v>
      </c>
      <c r="D31" s="219" t="s">
        <v>456</v>
      </c>
      <c r="E31" s="220" t="s">
        <v>515</v>
      </c>
      <c r="F31" s="220" t="s">
        <v>516</v>
      </c>
      <c r="G31" s="219" t="s">
        <v>463</v>
      </c>
      <c r="H31" s="219" t="s">
        <v>161</v>
      </c>
      <c r="I31" s="222" t="n">
        <v>12</v>
      </c>
      <c r="J31" s="220"/>
      <c r="K31" s="220"/>
      <c r="L31" s="220"/>
      <c r="M31" s="220"/>
      <c r="N31" s="220"/>
      <c r="O31" s="220"/>
      <c r="P31" s="222" t="n">
        <v>100</v>
      </c>
      <c r="Q31" s="222" t="n">
        <v>0</v>
      </c>
      <c r="R31" s="222" t="n">
        <v>6</v>
      </c>
      <c r="S31" s="222" t="n">
        <v>6</v>
      </c>
      <c r="T31" s="222" t="n">
        <v>0</v>
      </c>
      <c r="U31" s="222" t="n">
        <f aca="false">K31-P31</f>
        <v>-100</v>
      </c>
      <c r="V31" s="222" t="n">
        <f aca="false">L31-Q31</f>
        <v>0</v>
      </c>
      <c r="W31" s="222" t="n">
        <f aca="false">M31-R31</f>
        <v>-6</v>
      </c>
      <c r="X31" s="222" t="n">
        <f aca="false">N31-S31</f>
        <v>-6</v>
      </c>
      <c r="Y31" s="222" t="n">
        <f aca="false">O31-T31</f>
        <v>0</v>
      </c>
      <c r="Z31" s="219" t="s">
        <v>460</v>
      </c>
      <c r="AA31" s="219" t="s">
        <v>161</v>
      </c>
      <c r="AB31" s="219" t="s">
        <v>124</v>
      </c>
    </row>
    <row r="32" customFormat="false" ht="14.4" hidden="false" customHeight="false" outlineLevel="0" collapsed="false">
      <c r="A32" s="219" t="s">
        <v>151</v>
      </c>
      <c r="B32" s="221" t="n">
        <v>42948</v>
      </c>
      <c r="C32" s="221" t="n">
        <v>42948</v>
      </c>
      <c r="D32" s="219" t="s">
        <v>456</v>
      </c>
      <c r="E32" s="220" t="s">
        <v>517</v>
      </c>
      <c r="F32" s="220" t="s">
        <v>518</v>
      </c>
      <c r="G32" s="219" t="s">
        <v>463</v>
      </c>
      <c r="H32" s="219" t="s">
        <v>161</v>
      </c>
      <c r="I32" s="222" t="n">
        <v>12</v>
      </c>
      <c r="J32" s="220"/>
      <c r="K32" s="220"/>
      <c r="L32" s="220"/>
      <c r="M32" s="220"/>
      <c r="N32" s="220"/>
      <c r="O32" s="220"/>
      <c r="P32" s="222" t="n">
        <v>100</v>
      </c>
      <c r="Q32" s="222" t="n">
        <v>0</v>
      </c>
      <c r="R32" s="222" t="n">
        <v>6</v>
      </c>
      <c r="S32" s="222" t="n">
        <v>6</v>
      </c>
      <c r="T32" s="222" t="n">
        <v>0</v>
      </c>
      <c r="U32" s="222" t="n">
        <f aca="false">K32-P32</f>
        <v>-100</v>
      </c>
      <c r="V32" s="222" t="n">
        <f aca="false">L32-Q32</f>
        <v>0</v>
      </c>
      <c r="W32" s="222" t="n">
        <f aca="false">M32-R32</f>
        <v>-6</v>
      </c>
      <c r="X32" s="222" t="n">
        <f aca="false">N32-S32</f>
        <v>-6</v>
      </c>
      <c r="Y32" s="222" t="n">
        <f aca="false">O32-T32</f>
        <v>0</v>
      </c>
      <c r="Z32" s="219" t="s">
        <v>460</v>
      </c>
      <c r="AA32" s="219" t="s">
        <v>161</v>
      </c>
      <c r="AB32" s="219" t="s">
        <v>124</v>
      </c>
    </row>
    <row r="33" customFormat="false" ht="14.4" hidden="false" customHeight="false" outlineLevel="0" collapsed="false">
      <c r="A33" s="219" t="s">
        <v>151</v>
      </c>
      <c r="B33" s="221" t="n">
        <v>42948</v>
      </c>
      <c r="C33" s="221" t="n">
        <v>42948</v>
      </c>
      <c r="D33" s="219" t="s">
        <v>456</v>
      </c>
      <c r="E33" s="220" t="s">
        <v>519</v>
      </c>
      <c r="F33" s="220" t="s">
        <v>520</v>
      </c>
      <c r="G33" s="219" t="s">
        <v>463</v>
      </c>
      <c r="H33" s="219" t="s">
        <v>161</v>
      </c>
      <c r="I33" s="222" t="n">
        <v>12</v>
      </c>
      <c r="J33" s="220"/>
      <c r="K33" s="220"/>
      <c r="L33" s="220"/>
      <c r="M33" s="220"/>
      <c r="N33" s="220"/>
      <c r="O33" s="220"/>
      <c r="P33" s="222" t="n">
        <v>100</v>
      </c>
      <c r="Q33" s="222" t="n">
        <v>0</v>
      </c>
      <c r="R33" s="222" t="n">
        <v>6</v>
      </c>
      <c r="S33" s="222" t="n">
        <v>6</v>
      </c>
      <c r="T33" s="222" t="n">
        <v>0</v>
      </c>
      <c r="U33" s="222" t="n">
        <f aca="false">K33-P33</f>
        <v>-100</v>
      </c>
      <c r="V33" s="222" t="n">
        <f aca="false">L33-Q33</f>
        <v>0</v>
      </c>
      <c r="W33" s="222" t="n">
        <f aca="false">M33-R33</f>
        <v>-6</v>
      </c>
      <c r="X33" s="222" t="n">
        <f aca="false">N33-S33</f>
        <v>-6</v>
      </c>
      <c r="Y33" s="222" t="n">
        <f aca="false">O33-T33</f>
        <v>0</v>
      </c>
      <c r="Z33" s="219" t="s">
        <v>460</v>
      </c>
      <c r="AA33" s="219" t="s">
        <v>161</v>
      </c>
      <c r="AB33" s="219" t="s">
        <v>124</v>
      </c>
    </row>
    <row r="34" customFormat="false" ht="14.4" hidden="false" customHeight="false" outlineLevel="0" collapsed="false">
      <c r="A34" s="219" t="s">
        <v>151</v>
      </c>
      <c r="B34" s="221" t="n">
        <v>42948</v>
      </c>
      <c r="C34" s="221" t="n">
        <v>42948</v>
      </c>
      <c r="D34" s="219" t="s">
        <v>456</v>
      </c>
      <c r="E34" s="220" t="s">
        <v>521</v>
      </c>
      <c r="F34" s="220" t="s">
        <v>522</v>
      </c>
      <c r="G34" s="219" t="s">
        <v>463</v>
      </c>
      <c r="H34" s="219" t="s">
        <v>161</v>
      </c>
      <c r="I34" s="222" t="n">
        <v>12</v>
      </c>
      <c r="J34" s="220"/>
      <c r="K34" s="220"/>
      <c r="L34" s="220"/>
      <c r="M34" s="220"/>
      <c r="N34" s="220"/>
      <c r="O34" s="220"/>
      <c r="P34" s="222" t="n">
        <v>100</v>
      </c>
      <c r="Q34" s="222" t="n">
        <v>0</v>
      </c>
      <c r="R34" s="222" t="n">
        <v>6</v>
      </c>
      <c r="S34" s="222" t="n">
        <v>6</v>
      </c>
      <c r="T34" s="222" t="n">
        <v>0</v>
      </c>
      <c r="U34" s="222" t="n">
        <f aca="false">K34-P34</f>
        <v>-100</v>
      </c>
      <c r="V34" s="222" t="n">
        <f aca="false">L34-Q34</f>
        <v>0</v>
      </c>
      <c r="W34" s="222" t="n">
        <f aca="false">M34-R34</f>
        <v>-6</v>
      </c>
      <c r="X34" s="222" t="n">
        <f aca="false">N34-S34</f>
        <v>-6</v>
      </c>
      <c r="Y34" s="222" t="n">
        <f aca="false">O34-T34</f>
        <v>0</v>
      </c>
      <c r="Z34" s="219" t="s">
        <v>460</v>
      </c>
      <c r="AA34" s="219" t="s">
        <v>161</v>
      </c>
      <c r="AB34" s="219" t="s">
        <v>124</v>
      </c>
    </row>
    <row r="35" customFormat="false" ht="14.4" hidden="false" customHeight="false" outlineLevel="0" collapsed="false">
      <c r="A35" s="219" t="s">
        <v>151</v>
      </c>
      <c r="B35" s="221" t="n">
        <v>42948</v>
      </c>
      <c r="C35" s="221" t="n">
        <v>42948</v>
      </c>
      <c r="D35" s="219" t="s">
        <v>456</v>
      </c>
      <c r="E35" s="220" t="s">
        <v>523</v>
      </c>
      <c r="F35" s="220" t="s">
        <v>524</v>
      </c>
      <c r="G35" s="219" t="s">
        <v>463</v>
      </c>
      <c r="H35" s="219" t="s">
        <v>161</v>
      </c>
      <c r="I35" s="222" t="n">
        <v>12</v>
      </c>
      <c r="J35" s="220"/>
      <c r="K35" s="220"/>
      <c r="L35" s="220"/>
      <c r="M35" s="220"/>
      <c r="N35" s="220"/>
      <c r="O35" s="220"/>
      <c r="P35" s="222" t="n">
        <v>100</v>
      </c>
      <c r="Q35" s="222" t="n">
        <v>0</v>
      </c>
      <c r="R35" s="222" t="n">
        <v>6</v>
      </c>
      <c r="S35" s="222" t="n">
        <v>6</v>
      </c>
      <c r="T35" s="222" t="n">
        <v>0</v>
      </c>
      <c r="U35" s="222" t="n">
        <f aca="false">K35-P35</f>
        <v>-100</v>
      </c>
      <c r="V35" s="222" t="n">
        <f aca="false">L35-Q35</f>
        <v>0</v>
      </c>
      <c r="W35" s="222" t="n">
        <f aca="false">M35-R35</f>
        <v>-6</v>
      </c>
      <c r="X35" s="222" t="n">
        <f aca="false">N35-S35</f>
        <v>-6</v>
      </c>
      <c r="Y35" s="222" t="n">
        <f aca="false">O35-T35</f>
        <v>0</v>
      </c>
      <c r="Z35" s="219" t="s">
        <v>460</v>
      </c>
      <c r="AA35" s="219" t="s">
        <v>161</v>
      </c>
      <c r="AB35" s="219" t="s">
        <v>124</v>
      </c>
    </row>
    <row r="36" customFormat="false" ht="14.4" hidden="false" customHeight="false" outlineLevel="0" collapsed="false">
      <c r="A36" s="219" t="s">
        <v>151</v>
      </c>
      <c r="B36" s="221" t="n">
        <v>42948</v>
      </c>
      <c r="C36" s="221" t="n">
        <v>42948</v>
      </c>
      <c r="D36" s="219" t="s">
        <v>456</v>
      </c>
      <c r="E36" s="220" t="s">
        <v>525</v>
      </c>
      <c r="F36" s="220" t="s">
        <v>526</v>
      </c>
      <c r="G36" s="219" t="s">
        <v>463</v>
      </c>
      <c r="H36" s="219" t="s">
        <v>161</v>
      </c>
      <c r="I36" s="222" t="n">
        <v>12</v>
      </c>
      <c r="J36" s="220"/>
      <c r="K36" s="220"/>
      <c r="L36" s="220"/>
      <c r="M36" s="220"/>
      <c r="N36" s="220"/>
      <c r="O36" s="220"/>
      <c r="P36" s="222" t="n">
        <v>100</v>
      </c>
      <c r="Q36" s="222" t="n">
        <v>0</v>
      </c>
      <c r="R36" s="222" t="n">
        <v>6</v>
      </c>
      <c r="S36" s="222" t="n">
        <v>6</v>
      </c>
      <c r="T36" s="222" t="n">
        <v>0</v>
      </c>
      <c r="U36" s="222" t="n">
        <f aca="false">K36-P36</f>
        <v>-100</v>
      </c>
      <c r="V36" s="222" t="n">
        <f aca="false">L36-Q36</f>
        <v>0</v>
      </c>
      <c r="W36" s="222" t="n">
        <f aca="false">M36-R36</f>
        <v>-6</v>
      </c>
      <c r="X36" s="222" t="n">
        <f aca="false">N36-S36</f>
        <v>-6</v>
      </c>
      <c r="Y36" s="222" t="n">
        <f aca="false">O36-T36</f>
        <v>0</v>
      </c>
      <c r="Z36" s="219" t="s">
        <v>460</v>
      </c>
      <c r="AA36" s="219" t="s">
        <v>161</v>
      </c>
      <c r="AB36" s="219" t="s">
        <v>124</v>
      </c>
    </row>
    <row r="37" customFormat="false" ht="14.4" hidden="false" customHeight="false" outlineLevel="0" collapsed="false">
      <c r="A37" s="219" t="s">
        <v>151</v>
      </c>
      <c r="B37" s="221" t="n">
        <v>42948</v>
      </c>
      <c r="C37" s="221" t="n">
        <v>42948</v>
      </c>
      <c r="D37" s="219" t="s">
        <v>456</v>
      </c>
      <c r="E37" s="220" t="s">
        <v>527</v>
      </c>
      <c r="F37" s="220" t="s">
        <v>496</v>
      </c>
      <c r="G37" s="219" t="s">
        <v>463</v>
      </c>
      <c r="H37" s="219" t="s">
        <v>161</v>
      </c>
      <c r="I37" s="222" t="n">
        <v>12</v>
      </c>
      <c r="J37" s="220"/>
      <c r="K37" s="220"/>
      <c r="L37" s="220"/>
      <c r="M37" s="220"/>
      <c r="N37" s="220"/>
      <c r="O37" s="220"/>
      <c r="P37" s="222" t="n">
        <v>100</v>
      </c>
      <c r="Q37" s="222" t="n">
        <v>0</v>
      </c>
      <c r="R37" s="222" t="n">
        <v>6</v>
      </c>
      <c r="S37" s="222" t="n">
        <v>6</v>
      </c>
      <c r="T37" s="222" t="n">
        <v>0</v>
      </c>
      <c r="U37" s="222" t="n">
        <f aca="false">K37-P37</f>
        <v>-100</v>
      </c>
      <c r="V37" s="222" t="n">
        <f aca="false">L37-Q37</f>
        <v>0</v>
      </c>
      <c r="W37" s="222" t="n">
        <f aca="false">M37-R37</f>
        <v>-6</v>
      </c>
      <c r="X37" s="222" t="n">
        <f aca="false">N37-S37</f>
        <v>-6</v>
      </c>
      <c r="Y37" s="222" t="n">
        <f aca="false">O37-T37</f>
        <v>0</v>
      </c>
      <c r="Z37" s="219" t="s">
        <v>460</v>
      </c>
      <c r="AA37" s="219" t="s">
        <v>161</v>
      </c>
      <c r="AB37" s="219" t="s">
        <v>124</v>
      </c>
    </row>
    <row r="38" customFormat="false" ht="14.4" hidden="false" customHeight="false" outlineLevel="0" collapsed="false">
      <c r="A38" s="219" t="s">
        <v>151</v>
      </c>
      <c r="B38" s="221" t="n">
        <v>42948</v>
      </c>
      <c r="C38" s="221" t="n">
        <v>42948</v>
      </c>
      <c r="D38" s="219" t="s">
        <v>456</v>
      </c>
      <c r="E38" s="220" t="s">
        <v>528</v>
      </c>
      <c r="F38" s="220" t="s">
        <v>529</v>
      </c>
      <c r="G38" s="219" t="s">
        <v>463</v>
      </c>
      <c r="H38" s="219" t="s">
        <v>161</v>
      </c>
      <c r="I38" s="222" t="n">
        <v>12</v>
      </c>
      <c r="J38" s="220"/>
      <c r="K38" s="220"/>
      <c r="L38" s="220"/>
      <c r="M38" s="220"/>
      <c r="N38" s="220"/>
      <c r="O38" s="220"/>
      <c r="P38" s="222" t="n">
        <v>100</v>
      </c>
      <c r="Q38" s="222" t="n">
        <v>0</v>
      </c>
      <c r="R38" s="222" t="n">
        <v>6</v>
      </c>
      <c r="S38" s="222" t="n">
        <v>6</v>
      </c>
      <c r="T38" s="222" t="n">
        <v>0</v>
      </c>
      <c r="U38" s="222" t="n">
        <f aca="false">K38-P38</f>
        <v>-100</v>
      </c>
      <c r="V38" s="222" t="n">
        <f aca="false">L38-Q38</f>
        <v>0</v>
      </c>
      <c r="W38" s="222" t="n">
        <f aca="false">M38-R38</f>
        <v>-6</v>
      </c>
      <c r="X38" s="222" t="n">
        <f aca="false">N38-S38</f>
        <v>-6</v>
      </c>
      <c r="Y38" s="222" t="n">
        <f aca="false">O38-T38</f>
        <v>0</v>
      </c>
      <c r="Z38" s="219" t="s">
        <v>460</v>
      </c>
      <c r="AA38" s="219" t="s">
        <v>161</v>
      </c>
      <c r="AB38" s="219" t="s">
        <v>124</v>
      </c>
    </row>
    <row r="39" customFormat="false" ht="14.4" hidden="false" customHeight="false" outlineLevel="0" collapsed="false">
      <c r="A39" s="219" t="s">
        <v>151</v>
      </c>
      <c r="B39" s="221" t="n">
        <v>42948</v>
      </c>
      <c r="C39" s="221" t="n">
        <v>42948</v>
      </c>
      <c r="D39" s="219" t="s">
        <v>456</v>
      </c>
      <c r="E39" s="220" t="s">
        <v>530</v>
      </c>
      <c r="F39" s="220" t="s">
        <v>504</v>
      </c>
      <c r="G39" s="219" t="s">
        <v>463</v>
      </c>
      <c r="H39" s="219" t="s">
        <v>161</v>
      </c>
      <c r="I39" s="222" t="n">
        <v>12</v>
      </c>
      <c r="J39" s="220"/>
      <c r="K39" s="220"/>
      <c r="L39" s="220"/>
      <c r="M39" s="220"/>
      <c r="N39" s="220"/>
      <c r="O39" s="220"/>
      <c r="P39" s="222" t="n">
        <v>100</v>
      </c>
      <c r="Q39" s="222" t="n">
        <v>0</v>
      </c>
      <c r="R39" s="222" t="n">
        <v>6</v>
      </c>
      <c r="S39" s="222" t="n">
        <v>6</v>
      </c>
      <c r="T39" s="222" t="n">
        <v>0</v>
      </c>
      <c r="U39" s="222" t="n">
        <f aca="false">K39-P39</f>
        <v>-100</v>
      </c>
      <c r="V39" s="222" t="n">
        <f aca="false">L39-Q39</f>
        <v>0</v>
      </c>
      <c r="W39" s="222" t="n">
        <f aca="false">M39-R39</f>
        <v>-6</v>
      </c>
      <c r="X39" s="222" t="n">
        <f aca="false">N39-S39</f>
        <v>-6</v>
      </c>
      <c r="Y39" s="222" t="n">
        <f aca="false">O39-T39</f>
        <v>0</v>
      </c>
      <c r="Z39" s="219" t="s">
        <v>460</v>
      </c>
      <c r="AA39" s="219" t="s">
        <v>161</v>
      </c>
      <c r="AB39" s="219" t="s">
        <v>124</v>
      </c>
    </row>
    <row r="40" customFormat="false" ht="14.4" hidden="false" customHeight="false" outlineLevel="0" collapsed="false">
      <c r="A40" s="219" t="s">
        <v>151</v>
      </c>
      <c r="B40" s="221" t="n">
        <v>42948</v>
      </c>
      <c r="C40" s="221" t="n">
        <v>42948</v>
      </c>
      <c r="D40" s="219" t="s">
        <v>456</v>
      </c>
      <c r="E40" s="220" t="s">
        <v>531</v>
      </c>
      <c r="F40" s="220" t="s">
        <v>532</v>
      </c>
      <c r="G40" s="219" t="s">
        <v>463</v>
      </c>
      <c r="H40" s="219" t="s">
        <v>161</v>
      </c>
      <c r="I40" s="222" t="n">
        <v>12</v>
      </c>
      <c r="J40" s="220"/>
      <c r="K40" s="220"/>
      <c r="L40" s="220"/>
      <c r="M40" s="220"/>
      <c r="N40" s="220"/>
      <c r="O40" s="220"/>
      <c r="P40" s="222" t="n">
        <v>100</v>
      </c>
      <c r="Q40" s="222" t="n">
        <v>0</v>
      </c>
      <c r="R40" s="222" t="n">
        <v>6</v>
      </c>
      <c r="S40" s="222" t="n">
        <v>6</v>
      </c>
      <c r="T40" s="222" t="n">
        <v>0</v>
      </c>
      <c r="U40" s="222" t="n">
        <f aca="false">K40-P40</f>
        <v>-100</v>
      </c>
      <c r="V40" s="222" t="n">
        <f aca="false">L40-Q40</f>
        <v>0</v>
      </c>
      <c r="W40" s="222" t="n">
        <f aca="false">M40-R40</f>
        <v>-6</v>
      </c>
      <c r="X40" s="222" t="n">
        <f aca="false">N40-S40</f>
        <v>-6</v>
      </c>
      <c r="Y40" s="222" t="n">
        <f aca="false">O40-T40</f>
        <v>0</v>
      </c>
      <c r="Z40" s="219" t="s">
        <v>460</v>
      </c>
      <c r="AA40" s="219" t="s">
        <v>161</v>
      </c>
      <c r="AB40" s="219" t="s">
        <v>124</v>
      </c>
    </row>
    <row r="41" customFormat="false" ht="14.4" hidden="false" customHeight="false" outlineLevel="0" collapsed="false">
      <c r="A41" s="219" t="s">
        <v>151</v>
      </c>
      <c r="B41" s="221" t="n">
        <v>42948</v>
      </c>
      <c r="C41" s="221" t="n">
        <v>42948</v>
      </c>
      <c r="D41" s="219" t="s">
        <v>456</v>
      </c>
      <c r="E41" s="220" t="s">
        <v>533</v>
      </c>
      <c r="F41" s="220" t="s">
        <v>534</v>
      </c>
      <c r="G41" s="219" t="s">
        <v>463</v>
      </c>
      <c r="H41" s="219" t="s">
        <v>161</v>
      </c>
      <c r="I41" s="222" t="n">
        <v>12</v>
      </c>
      <c r="J41" s="220"/>
      <c r="K41" s="220"/>
      <c r="L41" s="220"/>
      <c r="M41" s="220"/>
      <c r="N41" s="220"/>
      <c r="O41" s="220"/>
      <c r="P41" s="222" t="n">
        <v>100</v>
      </c>
      <c r="Q41" s="222" t="n">
        <v>0</v>
      </c>
      <c r="R41" s="222" t="n">
        <v>6</v>
      </c>
      <c r="S41" s="222" t="n">
        <v>6</v>
      </c>
      <c r="T41" s="222" t="n">
        <v>0</v>
      </c>
      <c r="U41" s="222" t="n">
        <f aca="false">K41-P41</f>
        <v>-100</v>
      </c>
      <c r="V41" s="222" t="n">
        <f aca="false">L41-Q41</f>
        <v>0</v>
      </c>
      <c r="W41" s="222" t="n">
        <f aca="false">M41-R41</f>
        <v>-6</v>
      </c>
      <c r="X41" s="222" t="n">
        <f aca="false">N41-S41</f>
        <v>-6</v>
      </c>
      <c r="Y41" s="222" t="n">
        <f aca="false">O41-T41</f>
        <v>0</v>
      </c>
      <c r="Z41" s="219" t="s">
        <v>460</v>
      </c>
      <c r="AA41" s="219" t="s">
        <v>161</v>
      </c>
      <c r="AB41" s="219" t="s">
        <v>124</v>
      </c>
    </row>
    <row r="42" customFormat="false" ht="14.4" hidden="false" customHeight="false" outlineLevel="0" collapsed="false">
      <c r="A42" s="219" t="s">
        <v>151</v>
      </c>
      <c r="B42" s="221" t="n">
        <v>42948</v>
      </c>
      <c r="C42" s="221" t="n">
        <v>42948</v>
      </c>
      <c r="D42" s="219" t="s">
        <v>456</v>
      </c>
      <c r="E42" s="220" t="s">
        <v>535</v>
      </c>
      <c r="F42" s="220" t="s">
        <v>536</v>
      </c>
      <c r="G42" s="219" t="s">
        <v>463</v>
      </c>
      <c r="H42" s="219" t="s">
        <v>161</v>
      </c>
      <c r="I42" s="222" t="n">
        <v>12</v>
      </c>
      <c r="J42" s="220"/>
      <c r="K42" s="220"/>
      <c r="L42" s="220"/>
      <c r="M42" s="220"/>
      <c r="N42" s="220"/>
      <c r="O42" s="220"/>
      <c r="P42" s="222" t="n">
        <v>100</v>
      </c>
      <c r="Q42" s="222" t="n">
        <v>0</v>
      </c>
      <c r="R42" s="222" t="n">
        <v>6</v>
      </c>
      <c r="S42" s="222" t="n">
        <v>6</v>
      </c>
      <c r="T42" s="222" t="n">
        <v>0</v>
      </c>
      <c r="U42" s="222" t="n">
        <f aca="false">K42-P42</f>
        <v>-100</v>
      </c>
      <c r="V42" s="222" t="n">
        <f aca="false">L42-Q42</f>
        <v>0</v>
      </c>
      <c r="W42" s="222" t="n">
        <f aca="false">M42-R42</f>
        <v>-6</v>
      </c>
      <c r="X42" s="222" t="n">
        <f aca="false">N42-S42</f>
        <v>-6</v>
      </c>
      <c r="Y42" s="222" t="n">
        <f aca="false">O42-T42</f>
        <v>0</v>
      </c>
      <c r="Z42" s="219" t="s">
        <v>460</v>
      </c>
      <c r="AA42" s="219" t="s">
        <v>161</v>
      </c>
      <c r="AB42" s="219" t="s">
        <v>124</v>
      </c>
    </row>
    <row r="43" customFormat="false" ht="14.4" hidden="false" customHeight="false" outlineLevel="0" collapsed="false">
      <c r="A43" s="219" t="s">
        <v>151</v>
      </c>
      <c r="B43" s="221" t="n">
        <v>42948</v>
      </c>
      <c r="C43" s="221" t="n">
        <v>42948</v>
      </c>
      <c r="D43" s="219" t="s">
        <v>456</v>
      </c>
      <c r="E43" s="220" t="s">
        <v>537</v>
      </c>
      <c r="F43" s="220" t="s">
        <v>538</v>
      </c>
      <c r="G43" s="219" t="s">
        <v>463</v>
      </c>
      <c r="H43" s="219" t="s">
        <v>161</v>
      </c>
      <c r="I43" s="222" t="n">
        <v>12</v>
      </c>
      <c r="J43" s="220"/>
      <c r="K43" s="220"/>
      <c r="L43" s="220"/>
      <c r="M43" s="220"/>
      <c r="N43" s="220"/>
      <c r="O43" s="220"/>
      <c r="P43" s="222" t="n">
        <v>100</v>
      </c>
      <c r="Q43" s="222" t="n">
        <v>0</v>
      </c>
      <c r="R43" s="222" t="n">
        <v>6</v>
      </c>
      <c r="S43" s="222" t="n">
        <v>6</v>
      </c>
      <c r="T43" s="222" t="n">
        <v>0</v>
      </c>
      <c r="U43" s="222" t="n">
        <f aca="false">K43-P43</f>
        <v>-100</v>
      </c>
      <c r="V43" s="222" t="n">
        <f aca="false">L43-Q43</f>
        <v>0</v>
      </c>
      <c r="W43" s="222" t="n">
        <f aca="false">M43-R43</f>
        <v>-6</v>
      </c>
      <c r="X43" s="222" t="n">
        <f aca="false">N43-S43</f>
        <v>-6</v>
      </c>
      <c r="Y43" s="222" t="n">
        <f aca="false">O43-T43</f>
        <v>0</v>
      </c>
      <c r="Z43" s="219" t="s">
        <v>460</v>
      </c>
      <c r="AA43" s="219" t="s">
        <v>161</v>
      </c>
      <c r="AB43" s="219" t="s">
        <v>124</v>
      </c>
    </row>
    <row r="44" customFormat="false" ht="14.4" hidden="false" customHeight="false" outlineLevel="0" collapsed="false">
      <c r="A44" s="219" t="s">
        <v>151</v>
      </c>
      <c r="B44" s="221" t="n">
        <v>42948</v>
      </c>
      <c r="C44" s="221" t="n">
        <v>42948</v>
      </c>
      <c r="D44" s="219" t="s">
        <v>456</v>
      </c>
      <c r="E44" s="220" t="s">
        <v>539</v>
      </c>
      <c r="F44" s="220" t="s">
        <v>480</v>
      </c>
      <c r="G44" s="219" t="s">
        <v>463</v>
      </c>
      <c r="H44" s="219" t="s">
        <v>161</v>
      </c>
      <c r="I44" s="222" t="n">
        <v>12</v>
      </c>
      <c r="J44" s="220"/>
      <c r="K44" s="220"/>
      <c r="L44" s="220"/>
      <c r="M44" s="220"/>
      <c r="N44" s="220"/>
      <c r="O44" s="220"/>
      <c r="P44" s="222" t="n">
        <v>100</v>
      </c>
      <c r="Q44" s="222" t="n">
        <v>0</v>
      </c>
      <c r="R44" s="222" t="n">
        <v>6</v>
      </c>
      <c r="S44" s="222" t="n">
        <v>6</v>
      </c>
      <c r="T44" s="222" t="n">
        <v>0</v>
      </c>
      <c r="U44" s="222" t="n">
        <f aca="false">K44-P44</f>
        <v>-100</v>
      </c>
      <c r="V44" s="222" t="n">
        <f aca="false">L44-Q44</f>
        <v>0</v>
      </c>
      <c r="W44" s="222" t="n">
        <f aca="false">M44-R44</f>
        <v>-6</v>
      </c>
      <c r="X44" s="222" t="n">
        <f aca="false">N44-S44</f>
        <v>-6</v>
      </c>
      <c r="Y44" s="222" t="n">
        <f aca="false">O44-T44</f>
        <v>0</v>
      </c>
      <c r="Z44" s="219" t="s">
        <v>460</v>
      </c>
      <c r="AA44" s="219" t="s">
        <v>161</v>
      </c>
      <c r="AB44" s="219" t="s">
        <v>124</v>
      </c>
    </row>
    <row r="45" customFormat="false" ht="14.4" hidden="false" customHeight="false" outlineLevel="0" collapsed="false">
      <c r="A45" s="219" t="s">
        <v>151</v>
      </c>
      <c r="B45" s="221" t="n">
        <v>42948</v>
      </c>
      <c r="C45" s="221" t="n">
        <v>42948</v>
      </c>
      <c r="D45" s="219" t="s">
        <v>456</v>
      </c>
      <c r="E45" s="220" t="s">
        <v>540</v>
      </c>
      <c r="F45" s="220" t="s">
        <v>541</v>
      </c>
      <c r="G45" s="219" t="s">
        <v>463</v>
      </c>
      <c r="H45" s="219" t="s">
        <v>161</v>
      </c>
      <c r="I45" s="222" t="n">
        <v>12</v>
      </c>
      <c r="J45" s="220"/>
      <c r="K45" s="220"/>
      <c r="L45" s="220"/>
      <c r="M45" s="220"/>
      <c r="N45" s="220"/>
      <c r="O45" s="220"/>
      <c r="P45" s="222" t="n">
        <v>100</v>
      </c>
      <c r="Q45" s="222" t="n">
        <v>0</v>
      </c>
      <c r="R45" s="222" t="n">
        <v>6</v>
      </c>
      <c r="S45" s="222" t="n">
        <v>6</v>
      </c>
      <c r="T45" s="222" t="n">
        <v>0</v>
      </c>
      <c r="U45" s="222" t="n">
        <f aca="false">K45-P45</f>
        <v>-100</v>
      </c>
      <c r="V45" s="222" t="n">
        <f aca="false">L45-Q45</f>
        <v>0</v>
      </c>
      <c r="W45" s="222" t="n">
        <f aca="false">M45-R45</f>
        <v>-6</v>
      </c>
      <c r="X45" s="222" t="n">
        <f aca="false">N45-S45</f>
        <v>-6</v>
      </c>
      <c r="Y45" s="222" t="n">
        <f aca="false">O45-T45</f>
        <v>0</v>
      </c>
      <c r="Z45" s="219" t="s">
        <v>460</v>
      </c>
      <c r="AA45" s="219" t="s">
        <v>161</v>
      </c>
      <c r="AB45" s="219" t="s">
        <v>124</v>
      </c>
    </row>
    <row r="46" customFormat="false" ht="14.4" hidden="false" customHeight="false" outlineLevel="0" collapsed="false">
      <c r="A46" s="219" t="s">
        <v>151</v>
      </c>
      <c r="B46" s="221" t="n">
        <v>42948</v>
      </c>
      <c r="C46" s="221" t="n">
        <v>42948</v>
      </c>
      <c r="D46" s="219" t="s">
        <v>456</v>
      </c>
      <c r="E46" s="220" t="s">
        <v>542</v>
      </c>
      <c r="F46" s="220" t="s">
        <v>543</v>
      </c>
      <c r="G46" s="219" t="s">
        <v>463</v>
      </c>
      <c r="H46" s="219" t="s">
        <v>161</v>
      </c>
      <c r="I46" s="222" t="n">
        <v>12</v>
      </c>
      <c r="J46" s="220"/>
      <c r="K46" s="220"/>
      <c r="L46" s="220"/>
      <c r="M46" s="220"/>
      <c r="N46" s="220"/>
      <c r="O46" s="220"/>
      <c r="P46" s="222" t="n">
        <v>100</v>
      </c>
      <c r="Q46" s="222" t="n">
        <v>0</v>
      </c>
      <c r="R46" s="222" t="n">
        <v>6</v>
      </c>
      <c r="S46" s="222" t="n">
        <v>6</v>
      </c>
      <c r="T46" s="222" t="n">
        <v>0</v>
      </c>
      <c r="U46" s="222" t="n">
        <f aca="false">K46-P46</f>
        <v>-100</v>
      </c>
      <c r="V46" s="222" t="n">
        <f aca="false">L46-Q46</f>
        <v>0</v>
      </c>
      <c r="W46" s="222" t="n">
        <f aca="false">M46-R46</f>
        <v>-6</v>
      </c>
      <c r="X46" s="222" t="n">
        <f aca="false">N46-S46</f>
        <v>-6</v>
      </c>
      <c r="Y46" s="222" t="n">
        <f aca="false">O46-T46</f>
        <v>0</v>
      </c>
      <c r="Z46" s="219" t="s">
        <v>460</v>
      </c>
      <c r="AA46" s="219" t="s">
        <v>161</v>
      </c>
      <c r="AB46" s="219" t="s">
        <v>124</v>
      </c>
    </row>
    <row r="47" customFormat="false" ht="14.4" hidden="false" customHeight="false" outlineLevel="0" collapsed="false">
      <c r="A47" s="219" t="s">
        <v>151</v>
      </c>
      <c r="B47" s="221" t="n">
        <v>42948</v>
      </c>
      <c r="C47" s="221" t="n">
        <v>42948</v>
      </c>
      <c r="D47" s="219" t="s">
        <v>456</v>
      </c>
      <c r="E47" s="220" t="s">
        <v>544</v>
      </c>
      <c r="F47" s="220" t="s">
        <v>545</v>
      </c>
      <c r="G47" s="219" t="s">
        <v>463</v>
      </c>
      <c r="H47" s="219" t="s">
        <v>161</v>
      </c>
      <c r="I47" s="222" t="n">
        <v>12</v>
      </c>
      <c r="J47" s="220"/>
      <c r="K47" s="220"/>
      <c r="L47" s="220"/>
      <c r="M47" s="220"/>
      <c r="N47" s="220"/>
      <c r="O47" s="220"/>
      <c r="P47" s="222" t="n">
        <v>100</v>
      </c>
      <c r="Q47" s="222" t="n">
        <v>0</v>
      </c>
      <c r="R47" s="222" t="n">
        <v>6</v>
      </c>
      <c r="S47" s="222" t="n">
        <v>6</v>
      </c>
      <c r="T47" s="222" t="n">
        <v>0</v>
      </c>
      <c r="U47" s="222" t="n">
        <f aca="false">K47-P47</f>
        <v>-100</v>
      </c>
      <c r="V47" s="222" t="n">
        <f aca="false">L47-Q47</f>
        <v>0</v>
      </c>
      <c r="W47" s="222" t="n">
        <f aca="false">M47-R47</f>
        <v>-6</v>
      </c>
      <c r="X47" s="222" t="n">
        <f aca="false">N47-S47</f>
        <v>-6</v>
      </c>
      <c r="Y47" s="222" t="n">
        <f aca="false">O47-T47</f>
        <v>0</v>
      </c>
      <c r="Z47" s="219" t="s">
        <v>460</v>
      </c>
      <c r="AA47" s="219" t="s">
        <v>161</v>
      </c>
      <c r="AB47" s="219" t="s">
        <v>124</v>
      </c>
    </row>
    <row r="48" customFormat="false" ht="14.4" hidden="false" customHeight="false" outlineLevel="0" collapsed="false">
      <c r="A48" s="219" t="s">
        <v>151</v>
      </c>
      <c r="B48" s="221" t="n">
        <v>42948</v>
      </c>
      <c r="C48" s="221" t="n">
        <v>42948</v>
      </c>
      <c r="D48" s="219" t="s">
        <v>456</v>
      </c>
      <c r="E48" s="220" t="s">
        <v>546</v>
      </c>
      <c r="F48" s="220" t="s">
        <v>547</v>
      </c>
      <c r="G48" s="219" t="s">
        <v>463</v>
      </c>
      <c r="H48" s="219" t="s">
        <v>161</v>
      </c>
      <c r="I48" s="222" t="n">
        <v>12</v>
      </c>
      <c r="J48" s="220"/>
      <c r="K48" s="220"/>
      <c r="L48" s="220"/>
      <c r="M48" s="220"/>
      <c r="N48" s="220"/>
      <c r="O48" s="220"/>
      <c r="P48" s="222" t="n">
        <v>100</v>
      </c>
      <c r="Q48" s="222" t="n">
        <v>0</v>
      </c>
      <c r="R48" s="222" t="n">
        <v>6</v>
      </c>
      <c r="S48" s="222" t="n">
        <v>6</v>
      </c>
      <c r="T48" s="222" t="n">
        <v>0</v>
      </c>
      <c r="U48" s="222" t="n">
        <f aca="false">K48-P48</f>
        <v>-100</v>
      </c>
      <c r="V48" s="222" t="n">
        <f aca="false">L48-Q48</f>
        <v>0</v>
      </c>
      <c r="W48" s="222" t="n">
        <f aca="false">M48-R48</f>
        <v>-6</v>
      </c>
      <c r="X48" s="222" t="n">
        <f aca="false">N48-S48</f>
        <v>-6</v>
      </c>
      <c r="Y48" s="222" t="n">
        <f aca="false">O48-T48</f>
        <v>0</v>
      </c>
      <c r="Z48" s="219" t="s">
        <v>460</v>
      </c>
      <c r="AA48" s="219" t="s">
        <v>161</v>
      </c>
      <c r="AB48" s="219" t="s">
        <v>124</v>
      </c>
    </row>
    <row r="49" customFormat="false" ht="14.4" hidden="false" customHeight="false" outlineLevel="0" collapsed="false">
      <c r="A49" s="219" t="s">
        <v>151</v>
      </c>
      <c r="B49" s="221" t="n">
        <v>42948</v>
      </c>
      <c r="C49" s="221" t="n">
        <v>42948</v>
      </c>
      <c r="D49" s="219" t="s">
        <v>456</v>
      </c>
      <c r="E49" s="220" t="s">
        <v>548</v>
      </c>
      <c r="F49" s="220" t="s">
        <v>549</v>
      </c>
      <c r="G49" s="219" t="s">
        <v>463</v>
      </c>
      <c r="H49" s="219" t="s">
        <v>161</v>
      </c>
      <c r="I49" s="222" t="n">
        <v>12</v>
      </c>
      <c r="J49" s="220"/>
      <c r="K49" s="220"/>
      <c r="L49" s="220"/>
      <c r="M49" s="220"/>
      <c r="N49" s="220"/>
      <c r="O49" s="220"/>
      <c r="P49" s="222" t="n">
        <v>100</v>
      </c>
      <c r="Q49" s="222" t="n">
        <v>0</v>
      </c>
      <c r="R49" s="222" t="n">
        <v>6</v>
      </c>
      <c r="S49" s="222" t="n">
        <v>6</v>
      </c>
      <c r="T49" s="222" t="n">
        <v>0</v>
      </c>
      <c r="U49" s="222" t="n">
        <f aca="false">K49-P49</f>
        <v>-100</v>
      </c>
      <c r="V49" s="222" t="n">
        <f aca="false">L49-Q49</f>
        <v>0</v>
      </c>
      <c r="W49" s="222" t="n">
        <f aca="false">M49-R49</f>
        <v>-6</v>
      </c>
      <c r="X49" s="222" t="n">
        <f aca="false">N49-S49</f>
        <v>-6</v>
      </c>
      <c r="Y49" s="222" t="n">
        <f aca="false">O49-T49</f>
        <v>0</v>
      </c>
      <c r="Z49" s="219" t="s">
        <v>460</v>
      </c>
      <c r="AA49" s="219" t="s">
        <v>161</v>
      </c>
      <c r="AB49" s="219" t="s">
        <v>124</v>
      </c>
    </row>
    <row r="50" customFormat="false" ht="14.4" hidden="false" customHeight="false" outlineLevel="0" collapsed="false">
      <c r="A50" s="219" t="s">
        <v>151</v>
      </c>
      <c r="B50" s="221" t="n">
        <v>42948</v>
      </c>
      <c r="C50" s="221" t="n">
        <v>42948</v>
      </c>
      <c r="D50" s="219" t="s">
        <v>456</v>
      </c>
      <c r="E50" s="220" t="s">
        <v>550</v>
      </c>
      <c r="F50" s="220" t="s">
        <v>551</v>
      </c>
      <c r="G50" s="219" t="s">
        <v>463</v>
      </c>
      <c r="H50" s="219" t="s">
        <v>161</v>
      </c>
      <c r="I50" s="222" t="n">
        <v>12</v>
      </c>
      <c r="J50" s="220"/>
      <c r="K50" s="220"/>
      <c r="L50" s="220"/>
      <c r="M50" s="220"/>
      <c r="N50" s="220"/>
      <c r="O50" s="220"/>
      <c r="P50" s="222" t="n">
        <v>100</v>
      </c>
      <c r="Q50" s="222" t="n">
        <v>0</v>
      </c>
      <c r="R50" s="222" t="n">
        <v>6</v>
      </c>
      <c r="S50" s="222" t="n">
        <v>6</v>
      </c>
      <c r="T50" s="222" t="n">
        <v>0</v>
      </c>
      <c r="U50" s="222" t="n">
        <f aca="false">K50-P50</f>
        <v>-100</v>
      </c>
      <c r="V50" s="222" t="n">
        <f aca="false">L50-Q50</f>
        <v>0</v>
      </c>
      <c r="W50" s="222" t="n">
        <f aca="false">M50-R50</f>
        <v>-6</v>
      </c>
      <c r="X50" s="222" t="n">
        <f aca="false">N50-S50</f>
        <v>-6</v>
      </c>
      <c r="Y50" s="222" t="n">
        <f aca="false">O50-T50</f>
        <v>0</v>
      </c>
      <c r="Z50" s="219" t="s">
        <v>460</v>
      </c>
      <c r="AA50" s="219" t="s">
        <v>161</v>
      </c>
      <c r="AB50" s="219" t="s">
        <v>124</v>
      </c>
    </row>
    <row r="51" customFormat="false" ht="14.4" hidden="false" customHeight="false" outlineLevel="0" collapsed="false">
      <c r="A51" s="219" t="s">
        <v>151</v>
      </c>
      <c r="B51" s="221" t="n">
        <v>42948</v>
      </c>
      <c r="C51" s="221" t="n">
        <v>42948</v>
      </c>
      <c r="D51" s="219" t="s">
        <v>456</v>
      </c>
      <c r="E51" s="220" t="s">
        <v>552</v>
      </c>
      <c r="F51" s="220" t="s">
        <v>553</v>
      </c>
      <c r="G51" s="219" t="s">
        <v>463</v>
      </c>
      <c r="H51" s="219" t="s">
        <v>161</v>
      </c>
      <c r="I51" s="222" t="n">
        <v>12</v>
      </c>
      <c r="J51" s="220"/>
      <c r="K51" s="220"/>
      <c r="L51" s="220"/>
      <c r="M51" s="220"/>
      <c r="N51" s="220"/>
      <c r="O51" s="220"/>
      <c r="P51" s="222" t="n">
        <v>100</v>
      </c>
      <c r="Q51" s="222" t="n">
        <v>0</v>
      </c>
      <c r="R51" s="222" t="n">
        <v>6</v>
      </c>
      <c r="S51" s="222" t="n">
        <v>6</v>
      </c>
      <c r="T51" s="222" t="n">
        <v>0</v>
      </c>
      <c r="U51" s="222" t="n">
        <f aca="false">K51-P51</f>
        <v>-100</v>
      </c>
      <c r="V51" s="222" t="n">
        <f aca="false">L51-Q51</f>
        <v>0</v>
      </c>
      <c r="W51" s="222" t="n">
        <f aca="false">M51-R51</f>
        <v>-6</v>
      </c>
      <c r="X51" s="222" t="n">
        <f aca="false">N51-S51</f>
        <v>-6</v>
      </c>
      <c r="Y51" s="222" t="n">
        <f aca="false">O51-T51</f>
        <v>0</v>
      </c>
      <c r="Z51" s="219" t="s">
        <v>460</v>
      </c>
      <c r="AA51" s="219" t="s">
        <v>161</v>
      </c>
      <c r="AB51" s="219" t="s">
        <v>124</v>
      </c>
    </row>
    <row r="52" customFormat="false" ht="14.4" hidden="false" customHeight="false" outlineLevel="0" collapsed="false">
      <c r="A52" s="219" t="s">
        <v>151</v>
      </c>
      <c r="B52" s="221" t="n">
        <v>42948</v>
      </c>
      <c r="C52" s="221" t="n">
        <v>42948</v>
      </c>
      <c r="D52" s="219" t="s">
        <v>456</v>
      </c>
      <c r="E52" s="220" t="s">
        <v>554</v>
      </c>
      <c r="F52" s="220" t="s">
        <v>555</v>
      </c>
      <c r="G52" s="219" t="s">
        <v>463</v>
      </c>
      <c r="H52" s="219" t="s">
        <v>161</v>
      </c>
      <c r="I52" s="222" t="n">
        <v>12</v>
      </c>
      <c r="J52" s="220"/>
      <c r="K52" s="220"/>
      <c r="L52" s="220"/>
      <c r="M52" s="220"/>
      <c r="N52" s="220"/>
      <c r="O52" s="220"/>
      <c r="P52" s="222" t="n">
        <v>100</v>
      </c>
      <c r="Q52" s="222" t="n">
        <v>0</v>
      </c>
      <c r="R52" s="222" t="n">
        <v>6</v>
      </c>
      <c r="S52" s="222" t="n">
        <v>6</v>
      </c>
      <c r="T52" s="222" t="n">
        <v>0</v>
      </c>
      <c r="U52" s="222" t="n">
        <f aca="false">K52-P52</f>
        <v>-100</v>
      </c>
      <c r="V52" s="222" t="n">
        <f aca="false">L52-Q52</f>
        <v>0</v>
      </c>
      <c r="W52" s="222" t="n">
        <f aca="false">M52-R52</f>
        <v>-6</v>
      </c>
      <c r="X52" s="222" t="n">
        <f aca="false">N52-S52</f>
        <v>-6</v>
      </c>
      <c r="Y52" s="222" t="n">
        <f aca="false">O52-T52</f>
        <v>0</v>
      </c>
      <c r="Z52" s="219" t="s">
        <v>460</v>
      </c>
      <c r="AA52" s="219" t="s">
        <v>161</v>
      </c>
      <c r="AB52" s="219" t="s">
        <v>124</v>
      </c>
    </row>
    <row r="53" customFormat="false" ht="14.4" hidden="false" customHeight="false" outlineLevel="0" collapsed="false">
      <c r="A53" s="219" t="s">
        <v>151</v>
      </c>
      <c r="B53" s="221" t="n">
        <v>42948</v>
      </c>
      <c r="C53" s="221" t="n">
        <v>42948</v>
      </c>
      <c r="D53" s="219" t="s">
        <v>456</v>
      </c>
      <c r="E53" s="220" t="s">
        <v>556</v>
      </c>
      <c r="F53" s="220" t="s">
        <v>545</v>
      </c>
      <c r="G53" s="219" t="s">
        <v>463</v>
      </c>
      <c r="H53" s="219" t="s">
        <v>161</v>
      </c>
      <c r="I53" s="222" t="n">
        <v>12</v>
      </c>
      <c r="J53" s="220"/>
      <c r="K53" s="220"/>
      <c r="L53" s="220"/>
      <c r="M53" s="220"/>
      <c r="N53" s="220"/>
      <c r="O53" s="220"/>
      <c r="P53" s="222" t="n">
        <v>100</v>
      </c>
      <c r="Q53" s="222" t="n">
        <v>0</v>
      </c>
      <c r="R53" s="222" t="n">
        <v>6</v>
      </c>
      <c r="S53" s="222" t="n">
        <v>6</v>
      </c>
      <c r="T53" s="222" t="n">
        <v>0</v>
      </c>
      <c r="U53" s="222" t="n">
        <f aca="false">K53-P53</f>
        <v>-100</v>
      </c>
      <c r="V53" s="222" t="n">
        <f aca="false">L53-Q53</f>
        <v>0</v>
      </c>
      <c r="W53" s="222" t="n">
        <f aca="false">M53-R53</f>
        <v>-6</v>
      </c>
      <c r="X53" s="222" t="n">
        <f aca="false">N53-S53</f>
        <v>-6</v>
      </c>
      <c r="Y53" s="222" t="n">
        <f aca="false">O53-T53</f>
        <v>0</v>
      </c>
      <c r="Z53" s="219" t="s">
        <v>460</v>
      </c>
      <c r="AA53" s="219" t="s">
        <v>161</v>
      </c>
      <c r="AB53" s="219" t="s">
        <v>124</v>
      </c>
    </row>
    <row r="54" customFormat="false" ht="14.4" hidden="false" customHeight="false" outlineLevel="0" collapsed="false">
      <c r="A54" s="219" t="s">
        <v>151</v>
      </c>
      <c r="B54" s="221" t="n">
        <v>42948</v>
      </c>
      <c r="C54" s="221" t="n">
        <v>42948</v>
      </c>
      <c r="D54" s="219" t="s">
        <v>456</v>
      </c>
      <c r="E54" s="220" t="s">
        <v>557</v>
      </c>
      <c r="F54" s="220" t="s">
        <v>558</v>
      </c>
      <c r="G54" s="219" t="s">
        <v>463</v>
      </c>
      <c r="H54" s="219" t="s">
        <v>161</v>
      </c>
      <c r="I54" s="222" t="n">
        <v>12</v>
      </c>
      <c r="J54" s="220"/>
      <c r="K54" s="220"/>
      <c r="L54" s="220"/>
      <c r="M54" s="220"/>
      <c r="N54" s="220"/>
      <c r="O54" s="220"/>
      <c r="P54" s="222" t="n">
        <v>100</v>
      </c>
      <c r="Q54" s="222" t="n">
        <v>0</v>
      </c>
      <c r="R54" s="222" t="n">
        <v>6</v>
      </c>
      <c r="S54" s="222" t="n">
        <v>6</v>
      </c>
      <c r="T54" s="222" t="n">
        <v>0</v>
      </c>
      <c r="U54" s="222" t="n">
        <f aca="false">K54-P54</f>
        <v>-100</v>
      </c>
      <c r="V54" s="222" t="n">
        <f aca="false">L54-Q54</f>
        <v>0</v>
      </c>
      <c r="W54" s="222" t="n">
        <f aca="false">M54-R54</f>
        <v>-6</v>
      </c>
      <c r="X54" s="222" t="n">
        <f aca="false">N54-S54</f>
        <v>-6</v>
      </c>
      <c r="Y54" s="222" t="n">
        <f aca="false">O54-T54</f>
        <v>0</v>
      </c>
      <c r="Z54" s="219" t="s">
        <v>460</v>
      </c>
      <c r="AA54" s="219" t="s">
        <v>161</v>
      </c>
      <c r="AB54" s="219" t="s">
        <v>124</v>
      </c>
    </row>
    <row r="55" customFormat="false" ht="14.4" hidden="false" customHeight="false" outlineLevel="0" collapsed="false">
      <c r="A55" s="219" t="s">
        <v>151</v>
      </c>
      <c r="B55" s="221" t="n">
        <v>42948</v>
      </c>
      <c r="C55" s="221" t="n">
        <v>42948</v>
      </c>
      <c r="D55" s="219" t="s">
        <v>456</v>
      </c>
      <c r="E55" s="220" t="s">
        <v>559</v>
      </c>
      <c r="F55" s="220" t="s">
        <v>560</v>
      </c>
      <c r="G55" s="219" t="s">
        <v>463</v>
      </c>
      <c r="H55" s="219" t="s">
        <v>161</v>
      </c>
      <c r="I55" s="222" t="n">
        <v>12</v>
      </c>
      <c r="J55" s="220"/>
      <c r="K55" s="220"/>
      <c r="L55" s="220"/>
      <c r="M55" s="220"/>
      <c r="N55" s="220"/>
      <c r="O55" s="220"/>
      <c r="P55" s="222" t="n">
        <v>100</v>
      </c>
      <c r="Q55" s="222" t="n">
        <v>0</v>
      </c>
      <c r="R55" s="222" t="n">
        <v>6</v>
      </c>
      <c r="S55" s="222" t="n">
        <v>6</v>
      </c>
      <c r="T55" s="222" t="n">
        <v>0</v>
      </c>
      <c r="U55" s="222" t="n">
        <f aca="false">K55-P55</f>
        <v>-100</v>
      </c>
      <c r="V55" s="222" t="n">
        <f aca="false">L55-Q55</f>
        <v>0</v>
      </c>
      <c r="W55" s="222" t="n">
        <f aca="false">M55-R55</f>
        <v>-6</v>
      </c>
      <c r="X55" s="222" t="n">
        <f aca="false">N55-S55</f>
        <v>-6</v>
      </c>
      <c r="Y55" s="222" t="n">
        <f aca="false">O55-T55</f>
        <v>0</v>
      </c>
      <c r="Z55" s="219" t="s">
        <v>460</v>
      </c>
      <c r="AA55" s="219" t="s">
        <v>161</v>
      </c>
      <c r="AB55" s="219" t="s">
        <v>124</v>
      </c>
    </row>
    <row r="56" customFormat="false" ht="14.4" hidden="false" customHeight="false" outlineLevel="0" collapsed="false">
      <c r="A56" s="219" t="s">
        <v>151</v>
      </c>
      <c r="B56" s="221" t="n">
        <v>42948</v>
      </c>
      <c r="C56" s="221" t="n">
        <v>42948</v>
      </c>
      <c r="D56" s="219" t="s">
        <v>456</v>
      </c>
      <c r="E56" s="220" t="s">
        <v>561</v>
      </c>
      <c r="F56" s="220" t="s">
        <v>562</v>
      </c>
      <c r="G56" s="219" t="s">
        <v>463</v>
      </c>
      <c r="H56" s="219" t="s">
        <v>161</v>
      </c>
      <c r="I56" s="222" t="n">
        <v>12</v>
      </c>
      <c r="J56" s="220"/>
      <c r="K56" s="220"/>
      <c r="L56" s="220"/>
      <c r="M56" s="220"/>
      <c r="N56" s="220"/>
      <c r="O56" s="220"/>
      <c r="P56" s="222" t="n">
        <v>100</v>
      </c>
      <c r="Q56" s="222" t="n">
        <v>0</v>
      </c>
      <c r="R56" s="222" t="n">
        <v>6</v>
      </c>
      <c r="S56" s="222" t="n">
        <v>6</v>
      </c>
      <c r="T56" s="222" t="n">
        <v>0</v>
      </c>
      <c r="U56" s="222" t="n">
        <f aca="false">K56-P56</f>
        <v>-100</v>
      </c>
      <c r="V56" s="222" t="n">
        <f aca="false">L56-Q56</f>
        <v>0</v>
      </c>
      <c r="W56" s="222" t="n">
        <f aca="false">M56-R56</f>
        <v>-6</v>
      </c>
      <c r="X56" s="222" t="n">
        <f aca="false">N56-S56</f>
        <v>-6</v>
      </c>
      <c r="Y56" s="222" t="n">
        <f aca="false">O56-T56</f>
        <v>0</v>
      </c>
      <c r="Z56" s="219" t="s">
        <v>460</v>
      </c>
      <c r="AA56" s="219" t="s">
        <v>161</v>
      </c>
      <c r="AB56" s="219" t="s">
        <v>124</v>
      </c>
    </row>
    <row r="57" customFormat="false" ht="14.4" hidden="false" customHeight="false" outlineLevel="0" collapsed="false">
      <c r="A57" s="219" t="s">
        <v>151</v>
      </c>
      <c r="B57" s="221" t="n">
        <v>42948</v>
      </c>
      <c r="C57" s="221" t="n">
        <v>42948</v>
      </c>
      <c r="D57" s="219" t="s">
        <v>456</v>
      </c>
      <c r="E57" s="220" t="s">
        <v>563</v>
      </c>
      <c r="F57" s="220" t="s">
        <v>564</v>
      </c>
      <c r="G57" s="219" t="s">
        <v>463</v>
      </c>
      <c r="H57" s="219" t="s">
        <v>161</v>
      </c>
      <c r="I57" s="222" t="n">
        <v>12</v>
      </c>
      <c r="J57" s="220"/>
      <c r="K57" s="220"/>
      <c r="L57" s="220"/>
      <c r="M57" s="220"/>
      <c r="N57" s="220"/>
      <c r="O57" s="220"/>
      <c r="P57" s="222" t="n">
        <v>100</v>
      </c>
      <c r="Q57" s="222" t="n">
        <v>0</v>
      </c>
      <c r="R57" s="222" t="n">
        <v>6</v>
      </c>
      <c r="S57" s="222" t="n">
        <v>6</v>
      </c>
      <c r="T57" s="222" t="n">
        <v>0</v>
      </c>
      <c r="U57" s="222" t="n">
        <f aca="false">K57-P57</f>
        <v>-100</v>
      </c>
      <c r="V57" s="222" t="n">
        <f aca="false">L57-Q57</f>
        <v>0</v>
      </c>
      <c r="W57" s="222" t="n">
        <f aca="false">M57-R57</f>
        <v>-6</v>
      </c>
      <c r="X57" s="222" t="n">
        <f aca="false">N57-S57</f>
        <v>-6</v>
      </c>
      <c r="Y57" s="222" t="n">
        <f aca="false">O57-T57</f>
        <v>0</v>
      </c>
      <c r="Z57" s="219" t="s">
        <v>460</v>
      </c>
      <c r="AA57" s="219" t="s">
        <v>161</v>
      </c>
      <c r="AB57" s="219" t="s">
        <v>124</v>
      </c>
    </row>
    <row r="58" customFormat="false" ht="14.4" hidden="false" customHeight="false" outlineLevel="0" collapsed="false">
      <c r="A58" s="219" t="s">
        <v>151</v>
      </c>
      <c r="B58" s="221" t="n">
        <v>42948</v>
      </c>
      <c r="C58" s="221" t="n">
        <v>42948</v>
      </c>
      <c r="D58" s="219" t="s">
        <v>456</v>
      </c>
      <c r="E58" s="220" t="s">
        <v>565</v>
      </c>
      <c r="F58" s="220" t="s">
        <v>566</v>
      </c>
      <c r="G58" s="219" t="s">
        <v>463</v>
      </c>
      <c r="H58" s="219" t="s">
        <v>161</v>
      </c>
      <c r="I58" s="222" t="n">
        <v>12</v>
      </c>
      <c r="J58" s="220"/>
      <c r="K58" s="220"/>
      <c r="L58" s="220"/>
      <c r="M58" s="220"/>
      <c r="N58" s="220"/>
      <c r="O58" s="220"/>
      <c r="P58" s="222" t="n">
        <v>100</v>
      </c>
      <c r="Q58" s="222" t="n">
        <v>0</v>
      </c>
      <c r="R58" s="222" t="n">
        <v>6</v>
      </c>
      <c r="S58" s="222" t="n">
        <v>6</v>
      </c>
      <c r="T58" s="222" t="n">
        <v>0</v>
      </c>
      <c r="U58" s="222" t="n">
        <f aca="false">K58-P58</f>
        <v>-100</v>
      </c>
      <c r="V58" s="222" t="n">
        <f aca="false">L58-Q58</f>
        <v>0</v>
      </c>
      <c r="W58" s="222" t="n">
        <f aca="false">M58-R58</f>
        <v>-6</v>
      </c>
      <c r="X58" s="222" t="n">
        <f aca="false">N58-S58</f>
        <v>-6</v>
      </c>
      <c r="Y58" s="222" t="n">
        <f aca="false">O58-T58</f>
        <v>0</v>
      </c>
      <c r="Z58" s="219" t="s">
        <v>460</v>
      </c>
      <c r="AA58" s="219" t="s">
        <v>161</v>
      </c>
      <c r="AB58" s="219" t="s">
        <v>124</v>
      </c>
    </row>
    <row r="59" customFormat="false" ht="14.4" hidden="false" customHeight="false" outlineLevel="0" collapsed="false">
      <c r="A59" s="219" t="s">
        <v>151</v>
      </c>
      <c r="B59" s="221" t="n">
        <v>42948</v>
      </c>
      <c r="C59" s="221" t="n">
        <v>42948</v>
      </c>
      <c r="D59" s="219" t="s">
        <v>456</v>
      </c>
      <c r="E59" s="220" t="s">
        <v>567</v>
      </c>
      <c r="F59" s="220" t="s">
        <v>568</v>
      </c>
      <c r="G59" s="219" t="s">
        <v>463</v>
      </c>
      <c r="H59" s="219" t="s">
        <v>161</v>
      </c>
      <c r="I59" s="222" t="n">
        <v>12</v>
      </c>
      <c r="J59" s="220"/>
      <c r="K59" s="220"/>
      <c r="L59" s="220"/>
      <c r="M59" s="220"/>
      <c r="N59" s="220"/>
      <c r="O59" s="220"/>
      <c r="P59" s="222" t="n">
        <v>100</v>
      </c>
      <c r="Q59" s="222" t="n">
        <v>0</v>
      </c>
      <c r="R59" s="222" t="n">
        <v>6</v>
      </c>
      <c r="S59" s="222" t="n">
        <v>6</v>
      </c>
      <c r="T59" s="222" t="n">
        <v>0</v>
      </c>
      <c r="U59" s="222" t="n">
        <f aca="false">K59-P59</f>
        <v>-100</v>
      </c>
      <c r="V59" s="222" t="n">
        <f aca="false">L59-Q59</f>
        <v>0</v>
      </c>
      <c r="W59" s="222" t="n">
        <f aca="false">M59-R59</f>
        <v>-6</v>
      </c>
      <c r="X59" s="222" t="n">
        <f aca="false">N59-S59</f>
        <v>-6</v>
      </c>
      <c r="Y59" s="222" t="n">
        <f aca="false">O59-T59</f>
        <v>0</v>
      </c>
      <c r="Z59" s="219" t="s">
        <v>460</v>
      </c>
      <c r="AA59" s="219" t="s">
        <v>161</v>
      </c>
      <c r="AB59" s="219" t="s">
        <v>124</v>
      </c>
    </row>
    <row r="60" customFormat="false" ht="14.4" hidden="false" customHeight="false" outlineLevel="0" collapsed="false">
      <c r="A60" s="219" t="s">
        <v>151</v>
      </c>
      <c r="B60" s="221" t="n">
        <v>42948</v>
      </c>
      <c r="C60" s="221" t="n">
        <v>42948</v>
      </c>
      <c r="D60" s="219" t="s">
        <v>456</v>
      </c>
      <c r="E60" s="220" t="s">
        <v>569</v>
      </c>
      <c r="F60" s="220" t="s">
        <v>570</v>
      </c>
      <c r="G60" s="219" t="s">
        <v>463</v>
      </c>
      <c r="H60" s="219" t="s">
        <v>161</v>
      </c>
      <c r="I60" s="222" t="n">
        <v>12</v>
      </c>
      <c r="J60" s="220"/>
      <c r="K60" s="220"/>
      <c r="L60" s="220"/>
      <c r="M60" s="220"/>
      <c r="N60" s="220"/>
      <c r="O60" s="220"/>
      <c r="P60" s="222" t="n">
        <v>100</v>
      </c>
      <c r="Q60" s="222" t="n">
        <v>0</v>
      </c>
      <c r="R60" s="222" t="n">
        <v>6</v>
      </c>
      <c r="S60" s="222" t="n">
        <v>6</v>
      </c>
      <c r="T60" s="222" t="n">
        <v>0</v>
      </c>
      <c r="U60" s="222" t="n">
        <f aca="false">K60-P60</f>
        <v>-100</v>
      </c>
      <c r="V60" s="222" t="n">
        <f aca="false">L60-Q60</f>
        <v>0</v>
      </c>
      <c r="W60" s="222" t="n">
        <f aca="false">M60-R60</f>
        <v>-6</v>
      </c>
      <c r="X60" s="222" t="n">
        <f aca="false">N60-S60</f>
        <v>-6</v>
      </c>
      <c r="Y60" s="222" t="n">
        <f aca="false">O60-T60</f>
        <v>0</v>
      </c>
      <c r="Z60" s="219" t="s">
        <v>460</v>
      </c>
      <c r="AA60" s="219" t="s">
        <v>161</v>
      </c>
      <c r="AB60" s="219" t="s">
        <v>124</v>
      </c>
    </row>
    <row r="61" customFormat="false" ht="14.4" hidden="false" customHeight="false" outlineLevel="0" collapsed="false">
      <c r="A61" s="219" t="s">
        <v>151</v>
      </c>
      <c r="B61" s="221" t="n">
        <v>42948</v>
      </c>
      <c r="C61" s="221" t="n">
        <v>42948</v>
      </c>
      <c r="D61" s="219" t="s">
        <v>456</v>
      </c>
      <c r="E61" s="220" t="s">
        <v>571</v>
      </c>
      <c r="F61" s="220" t="s">
        <v>572</v>
      </c>
      <c r="G61" s="219" t="s">
        <v>463</v>
      </c>
      <c r="H61" s="219" t="s">
        <v>161</v>
      </c>
      <c r="I61" s="222" t="n">
        <v>12</v>
      </c>
      <c r="J61" s="220"/>
      <c r="K61" s="220"/>
      <c r="L61" s="220"/>
      <c r="M61" s="220"/>
      <c r="N61" s="220"/>
      <c r="O61" s="220"/>
      <c r="P61" s="222" t="n">
        <v>100</v>
      </c>
      <c r="Q61" s="222" t="n">
        <v>0</v>
      </c>
      <c r="R61" s="222" t="n">
        <v>6</v>
      </c>
      <c r="S61" s="222" t="n">
        <v>6</v>
      </c>
      <c r="T61" s="222" t="n">
        <v>0</v>
      </c>
      <c r="U61" s="222" t="n">
        <f aca="false">K61-P61</f>
        <v>-100</v>
      </c>
      <c r="V61" s="222" t="n">
        <f aca="false">L61-Q61</f>
        <v>0</v>
      </c>
      <c r="W61" s="222" t="n">
        <f aca="false">M61-R61</f>
        <v>-6</v>
      </c>
      <c r="X61" s="222" t="n">
        <f aca="false">N61-S61</f>
        <v>-6</v>
      </c>
      <c r="Y61" s="222" t="n">
        <f aca="false">O61-T61</f>
        <v>0</v>
      </c>
      <c r="Z61" s="219" t="s">
        <v>460</v>
      </c>
      <c r="AA61" s="219" t="s">
        <v>161</v>
      </c>
      <c r="AB61" s="219" t="s">
        <v>124</v>
      </c>
    </row>
    <row r="62" customFormat="false" ht="14.4" hidden="false" customHeight="false" outlineLevel="0" collapsed="false">
      <c r="A62" s="219" t="s">
        <v>151</v>
      </c>
      <c r="B62" s="221" t="n">
        <v>42948</v>
      </c>
      <c r="C62" s="221" t="n">
        <v>42948</v>
      </c>
      <c r="D62" s="219" t="s">
        <v>456</v>
      </c>
      <c r="E62" s="220" t="s">
        <v>573</v>
      </c>
      <c r="F62" s="220" t="s">
        <v>574</v>
      </c>
      <c r="G62" s="219" t="s">
        <v>463</v>
      </c>
      <c r="H62" s="219" t="s">
        <v>161</v>
      </c>
      <c r="I62" s="222" t="n">
        <v>12</v>
      </c>
      <c r="J62" s="220"/>
      <c r="K62" s="220"/>
      <c r="L62" s="220"/>
      <c r="M62" s="220"/>
      <c r="N62" s="220"/>
      <c r="O62" s="220"/>
      <c r="P62" s="222" t="n">
        <v>100</v>
      </c>
      <c r="Q62" s="222" t="n">
        <v>0</v>
      </c>
      <c r="R62" s="222" t="n">
        <v>6</v>
      </c>
      <c r="S62" s="222" t="n">
        <v>6</v>
      </c>
      <c r="T62" s="222" t="n">
        <v>0</v>
      </c>
      <c r="U62" s="222" t="n">
        <f aca="false">K62-P62</f>
        <v>-100</v>
      </c>
      <c r="V62" s="222" t="n">
        <f aca="false">L62-Q62</f>
        <v>0</v>
      </c>
      <c r="W62" s="222" t="n">
        <f aca="false">M62-R62</f>
        <v>-6</v>
      </c>
      <c r="X62" s="222" t="n">
        <f aca="false">N62-S62</f>
        <v>-6</v>
      </c>
      <c r="Y62" s="222" t="n">
        <f aca="false">O62-T62</f>
        <v>0</v>
      </c>
      <c r="Z62" s="219" t="s">
        <v>460</v>
      </c>
      <c r="AA62" s="219" t="s">
        <v>161</v>
      </c>
      <c r="AB62" s="219" t="s">
        <v>124</v>
      </c>
    </row>
    <row r="63" customFormat="false" ht="14.4" hidden="false" customHeight="false" outlineLevel="0" collapsed="false">
      <c r="A63" s="219" t="s">
        <v>151</v>
      </c>
      <c r="B63" s="221" t="n">
        <v>42948</v>
      </c>
      <c r="C63" s="221" t="n">
        <v>42948</v>
      </c>
      <c r="D63" s="219" t="s">
        <v>456</v>
      </c>
      <c r="E63" s="220" t="s">
        <v>575</v>
      </c>
      <c r="F63" s="220" t="s">
        <v>545</v>
      </c>
      <c r="G63" s="219" t="s">
        <v>463</v>
      </c>
      <c r="H63" s="219" t="s">
        <v>161</v>
      </c>
      <c r="I63" s="222" t="n">
        <v>12</v>
      </c>
      <c r="J63" s="220"/>
      <c r="K63" s="220"/>
      <c r="L63" s="220"/>
      <c r="M63" s="220"/>
      <c r="N63" s="220"/>
      <c r="O63" s="220"/>
      <c r="P63" s="222" t="n">
        <v>100</v>
      </c>
      <c r="Q63" s="222" t="n">
        <v>0</v>
      </c>
      <c r="R63" s="222" t="n">
        <v>6</v>
      </c>
      <c r="S63" s="222" t="n">
        <v>6</v>
      </c>
      <c r="T63" s="222" t="n">
        <v>0</v>
      </c>
      <c r="U63" s="222" t="n">
        <f aca="false">K63-P63</f>
        <v>-100</v>
      </c>
      <c r="V63" s="222" t="n">
        <f aca="false">L63-Q63</f>
        <v>0</v>
      </c>
      <c r="W63" s="222" t="n">
        <f aca="false">M63-R63</f>
        <v>-6</v>
      </c>
      <c r="X63" s="222" t="n">
        <f aca="false">N63-S63</f>
        <v>-6</v>
      </c>
      <c r="Y63" s="222" t="n">
        <f aca="false">O63-T63</f>
        <v>0</v>
      </c>
      <c r="Z63" s="219" t="s">
        <v>460</v>
      </c>
      <c r="AA63" s="219" t="s">
        <v>161</v>
      </c>
      <c r="AB63" s="219" t="s">
        <v>124</v>
      </c>
    </row>
    <row r="64" customFormat="false" ht="14.4" hidden="false" customHeight="false" outlineLevel="0" collapsed="false">
      <c r="A64" s="219" t="s">
        <v>151</v>
      </c>
      <c r="B64" s="221" t="n">
        <v>42948</v>
      </c>
      <c r="C64" s="221" t="n">
        <v>42948</v>
      </c>
      <c r="D64" s="219" t="s">
        <v>456</v>
      </c>
      <c r="E64" s="220" t="s">
        <v>576</v>
      </c>
      <c r="F64" s="220" t="s">
        <v>577</v>
      </c>
      <c r="G64" s="219" t="s">
        <v>463</v>
      </c>
      <c r="H64" s="219" t="s">
        <v>161</v>
      </c>
      <c r="I64" s="222" t="n">
        <v>12</v>
      </c>
      <c r="J64" s="220"/>
      <c r="K64" s="220"/>
      <c r="L64" s="220"/>
      <c r="M64" s="220"/>
      <c r="N64" s="220"/>
      <c r="O64" s="220"/>
      <c r="P64" s="222" t="n">
        <v>100</v>
      </c>
      <c r="Q64" s="222" t="n">
        <v>0</v>
      </c>
      <c r="R64" s="222" t="n">
        <v>6</v>
      </c>
      <c r="S64" s="222" t="n">
        <v>6</v>
      </c>
      <c r="T64" s="222" t="n">
        <v>0</v>
      </c>
      <c r="U64" s="222" t="n">
        <f aca="false">K64-P64</f>
        <v>-100</v>
      </c>
      <c r="V64" s="222" t="n">
        <f aca="false">L64-Q64</f>
        <v>0</v>
      </c>
      <c r="W64" s="222" t="n">
        <f aca="false">M64-R64</f>
        <v>-6</v>
      </c>
      <c r="X64" s="222" t="n">
        <f aca="false">N64-S64</f>
        <v>-6</v>
      </c>
      <c r="Y64" s="222" t="n">
        <f aca="false">O64-T64</f>
        <v>0</v>
      </c>
      <c r="Z64" s="219" t="s">
        <v>460</v>
      </c>
      <c r="AA64" s="219" t="s">
        <v>161</v>
      </c>
      <c r="AB64" s="219" t="s">
        <v>124</v>
      </c>
    </row>
    <row r="65" customFormat="false" ht="14.4" hidden="false" customHeight="false" outlineLevel="0" collapsed="false">
      <c r="A65" s="219" t="s">
        <v>151</v>
      </c>
      <c r="B65" s="221" t="n">
        <v>42948</v>
      </c>
      <c r="C65" s="221" t="n">
        <v>42948</v>
      </c>
      <c r="D65" s="219" t="s">
        <v>456</v>
      </c>
      <c r="E65" s="220" t="s">
        <v>578</v>
      </c>
      <c r="F65" s="220" t="s">
        <v>579</v>
      </c>
      <c r="G65" s="219" t="s">
        <v>463</v>
      </c>
      <c r="H65" s="219" t="s">
        <v>161</v>
      </c>
      <c r="I65" s="222" t="n">
        <v>12</v>
      </c>
      <c r="J65" s="220"/>
      <c r="K65" s="220"/>
      <c r="L65" s="220"/>
      <c r="M65" s="220"/>
      <c r="N65" s="220"/>
      <c r="O65" s="220"/>
      <c r="P65" s="222" t="n">
        <v>100</v>
      </c>
      <c r="Q65" s="222" t="n">
        <v>0</v>
      </c>
      <c r="R65" s="222" t="n">
        <v>6</v>
      </c>
      <c r="S65" s="222" t="n">
        <v>6</v>
      </c>
      <c r="T65" s="222" t="n">
        <v>0</v>
      </c>
      <c r="U65" s="222" t="n">
        <f aca="false">K65-P65</f>
        <v>-100</v>
      </c>
      <c r="V65" s="222" t="n">
        <f aca="false">L65-Q65</f>
        <v>0</v>
      </c>
      <c r="W65" s="222" t="n">
        <f aca="false">M65-R65</f>
        <v>-6</v>
      </c>
      <c r="X65" s="222" t="n">
        <f aca="false">N65-S65</f>
        <v>-6</v>
      </c>
      <c r="Y65" s="222" t="n">
        <f aca="false">O65-T65</f>
        <v>0</v>
      </c>
      <c r="Z65" s="219" t="s">
        <v>460</v>
      </c>
      <c r="AA65" s="219" t="s">
        <v>161</v>
      </c>
      <c r="AB65" s="219" t="s">
        <v>124</v>
      </c>
    </row>
    <row r="66" customFormat="false" ht="14.4" hidden="false" customHeight="false" outlineLevel="0" collapsed="false">
      <c r="A66" s="219" t="s">
        <v>151</v>
      </c>
      <c r="B66" s="221" t="n">
        <v>42948</v>
      </c>
      <c r="C66" s="221" t="n">
        <v>42948</v>
      </c>
      <c r="D66" s="219" t="s">
        <v>456</v>
      </c>
      <c r="E66" s="220" t="s">
        <v>580</v>
      </c>
      <c r="F66" s="220" t="s">
        <v>581</v>
      </c>
      <c r="G66" s="219" t="s">
        <v>463</v>
      </c>
      <c r="H66" s="219" t="s">
        <v>161</v>
      </c>
      <c r="I66" s="222" t="n">
        <v>12</v>
      </c>
      <c r="J66" s="220"/>
      <c r="K66" s="220"/>
      <c r="L66" s="220"/>
      <c r="M66" s="220"/>
      <c r="N66" s="220"/>
      <c r="O66" s="220"/>
      <c r="P66" s="222" t="n">
        <v>100</v>
      </c>
      <c r="Q66" s="222" t="n">
        <v>0</v>
      </c>
      <c r="R66" s="222" t="n">
        <v>6</v>
      </c>
      <c r="S66" s="222" t="n">
        <v>6</v>
      </c>
      <c r="T66" s="222" t="n">
        <v>0</v>
      </c>
      <c r="U66" s="222" t="n">
        <f aca="false">K66-P66</f>
        <v>-100</v>
      </c>
      <c r="V66" s="222" t="n">
        <f aca="false">L66-Q66</f>
        <v>0</v>
      </c>
      <c r="W66" s="222" t="n">
        <f aca="false">M66-R66</f>
        <v>-6</v>
      </c>
      <c r="X66" s="222" t="n">
        <f aca="false">N66-S66</f>
        <v>-6</v>
      </c>
      <c r="Y66" s="222" t="n">
        <f aca="false">O66-T66</f>
        <v>0</v>
      </c>
      <c r="Z66" s="219" t="s">
        <v>460</v>
      </c>
      <c r="AA66" s="219" t="s">
        <v>161</v>
      </c>
      <c r="AB66" s="219" t="s">
        <v>124</v>
      </c>
    </row>
    <row r="67" customFormat="false" ht="14.4" hidden="false" customHeight="false" outlineLevel="0" collapsed="false">
      <c r="A67" s="219" t="s">
        <v>151</v>
      </c>
      <c r="B67" s="221" t="n">
        <v>42948</v>
      </c>
      <c r="C67" s="221" t="n">
        <v>42948</v>
      </c>
      <c r="D67" s="219" t="s">
        <v>456</v>
      </c>
      <c r="E67" s="220" t="s">
        <v>582</v>
      </c>
      <c r="F67" s="220" t="s">
        <v>583</v>
      </c>
      <c r="G67" s="219" t="s">
        <v>463</v>
      </c>
      <c r="H67" s="219" t="s">
        <v>161</v>
      </c>
      <c r="I67" s="222" t="n">
        <v>12</v>
      </c>
      <c r="J67" s="220"/>
      <c r="K67" s="220"/>
      <c r="L67" s="220"/>
      <c r="M67" s="220"/>
      <c r="N67" s="220"/>
      <c r="O67" s="220"/>
      <c r="P67" s="222" t="n">
        <v>100</v>
      </c>
      <c r="Q67" s="222" t="n">
        <v>0</v>
      </c>
      <c r="R67" s="222" t="n">
        <v>6</v>
      </c>
      <c r="S67" s="222" t="n">
        <v>6</v>
      </c>
      <c r="T67" s="222" t="n">
        <v>0</v>
      </c>
      <c r="U67" s="222" t="n">
        <f aca="false">K67-P67</f>
        <v>-100</v>
      </c>
      <c r="V67" s="222" t="n">
        <f aca="false">L67-Q67</f>
        <v>0</v>
      </c>
      <c r="W67" s="222" t="n">
        <f aca="false">M67-R67</f>
        <v>-6</v>
      </c>
      <c r="X67" s="222" t="n">
        <f aca="false">N67-S67</f>
        <v>-6</v>
      </c>
      <c r="Y67" s="222" t="n">
        <f aca="false">O67-T67</f>
        <v>0</v>
      </c>
      <c r="Z67" s="219" t="s">
        <v>460</v>
      </c>
      <c r="AA67" s="219" t="s">
        <v>161</v>
      </c>
      <c r="AB67" s="219" t="s">
        <v>124</v>
      </c>
    </row>
    <row r="68" customFormat="false" ht="14.4" hidden="false" customHeight="false" outlineLevel="0" collapsed="false">
      <c r="A68" s="219" t="s">
        <v>151</v>
      </c>
      <c r="B68" s="221" t="n">
        <v>42948</v>
      </c>
      <c r="C68" s="221" t="n">
        <v>42948</v>
      </c>
      <c r="D68" s="219" t="s">
        <v>456</v>
      </c>
      <c r="E68" s="220" t="s">
        <v>584</v>
      </c>
      <c r="F68" s="220" t="s">
        <v>474</v>
      </c>
      <c r="G68" s="219" t="s">
        <v>463</v>
      </c>
      <c r="H68" s="219" t="s">
        <v>161</v>
      </c>
      <c r="I68" s="222" t="n">
        <v>12</v>
      </c>
      <c r="J68" s="220"/>
      <c r="K68" s="220"/>
      <c r="L68" s="220"/>
      <c r="M68" s="220"/>
      <c r="N68" s="220"/>
      <c r="O68" s="220"/>
      <c r="P68" s="222" t="n">
        <v>100</v>
      </c>
      <c r="Q68" s="222" t="n">
        <v>0</v>
      </c>
      <c r="R68" s="222" t="n">
        <v>6</v>
      </c>
      <c r="S68" s="222" t="n">
        <v>6</v>
      </c>
      <c r="T68" s="222" t="n">
        <v>0</v>
      </c>
      <c r="U68" s="222" t="n">
        <f aca="false">K68-P68</f>
        <v>-100</v>
      </c>
      <c r="V68" s="222" t="n">
        <f aca="false">L68-Q68</f>
        <v>0</v>
      </c>
      <c r="W68" s="222" t="n">
        <f aca="false">M68-R68</f>
        <v>-6</v>
      </c>
      <c r="X68" s="222" t="n">
        <f aca="false">N68-S68</f>
        <v>-6</v>
      </c>
      <c r="Y68" s="222" t="n">
        <f aca="false">O68-T68</f>
        <v>0</v>
      </c>
      <c r="Z68" s="219" t="s">
        <v>460</v>
      </c>
      <c r="AA68" s="219" t="s">
        <v>161</v>
      </c>
      <c r="AB68" s="219" t="s">
        <v>124</v>
      </c>
    </row>
    <row r="69" customFormat="false" ht="14.4" hidden="false" customHeight="false" outlineLevel="0" collapsed="false">
      <c r="A69" s="219" t="s">
        <v>151</v>
      </c>
      <c r="B69" s="221" t="n">
        <v>42948</v>
      </c>
      <c r="C69" s="221" t="n">
        <v>42948</v>
      </c>
      <c r="D69" s="219" t="s">
        <v>456</v>
      </c>
      <c r="E69" s="220" t="s">
        <v>585</v>
      </c>
      <c r="F69" s="220" t="s">
        <v>586</v>
      </c>
      <c r="G69" s="219" t="s">
        <v>463</v>
      </c>
      <c r="H69" s="219" t="s">
        <v>161</v>
      </c>
      <c r="I69" s="222" t="n">
        <v>12</v>
      </c>
      <c r="J69" s="220"/>
      <c r="K69" s="220"/>
      <c r="L69" s="220"/>
      <c r="M69" s="220"/>
      <c r="N69" s="220"/>
      <c r="O69" s="220"/>
      <c r="P69" s="222" t="n">
        <v>100</v>
      </c>
      <c r="Q69" s="222" t="n">
        <v>0</v>
      </c>
      <c r="R69" s="222" t="n">
        <v>6</v>
      </c>
      <c r="S69" s="222" t="n">
        <v>6</v>
      </c>
      <c r="T69" s="222" t="n">
        <v>0</v>
      </c>
      <c r="U69" s="222" t="n">
        <f aca="false">K69-P69</f>
        <v>-100</v>
      </c>
      <c r="V69" s="222" t="n">
        <f aca="false">L69-Q69</f>
        <v>0</v>
      </c>
      <c r="W69" s="222" t="n">
        <f aca="false">M69-R69</f>
        <v>-6</v>
      </c>
      <c r="X69" s="222" t="n">
        <f aca="false">N69-S69</f>
        <v>-6</v>
      </c>
      <c r="Y69" s="222" t="n">
        <f aca="false">O69-T69</f>
        <v>0</v>
      </c>
      <c r="Z69" s="219" t="s">
        <v>460</v>
      </c>
      <c r="AA69" s="219" t="s">
        <v>161</v>
      </c>
      <c r="AB69" s="219" t="s">
        <v>124</v>
      </c>
    </row>
    <row r="70" customFormat="false" ht="14.4" hidden="false" customHeight="false" outlineLevel="0" collapsed="false">
      <c r="A70" s="219" t="s">
        <v>151</v>
      </c>
      <c r="B70" s="221" t="n">
        <v>42948</v>
      </c>
      <c r="C70" s="221" t="n">
        <v>42948</v>
      </c>
      <c r="D70" s="219" t="s">
        <v>456</v>
      </c>
      <c r="E70" s="220" t="s">
        <v>587</v>
      </c>
      <c r="F70" s="220" t="s">
        <v>588</v>
      </c>
      <c r="G70" s="219" t="s">
        <v>463</v>
      </c>
      <c r="H70" s="219" t="s">
        <v>161</v>
      </c>
      <c r="I70" s="222" t="n">
        <v>12</v>
      </c>
      <c r="J70" s="220"/>
      <c r="K70" s="220"/>
      <c r="L70" s="220"/>
      <c r="M70" s="220"/>
      <c r="N70" s="220"/>
      <c r="O70" s="220"/>
      <c r="P70" s="222" t="n">
        <v>100</v>
      </c>
      <c r="Q70" s="222" t="n">
        <v>0</v>
      </c>
      <c r="R70" s="222" t="n">
        <v>6</v>
      </c>
      <c r="S70" s="222" t="n">
        <v>6</v>
      </c>
      <c r="T70" s="222" t="n">
        <v>0</v>
      </c>
      <c r="U70" s="222" t="n">
        <f aca="false">K70-P70</f>
        <v>-100</v>
      </c>
      <c r="V70" s="222" t="n">
        <f aca="false">L70-Q70</f>
        <v>0</v>
      </c>
      <c r="W70" s="222" t="n">
        <f aca="false">M70-R70</f>
        <v>-6</v>
      </c>
      <c r="X70" s="222" t="n">
        <f aca="false">N70-S70</f>
        <v>-6</v>
      </c>
      <c r="Y70" s="222" t="n">
        <f aca="false">O70-T70</f>
        <v>0</v>
      </c>
      <c r="Z70" s="219" t="s">
        <v>460</v>
      </c>
      <c r="AA70" s="219" t="s">
        <v>161</v>
      </c>
      <c r="AB70" s="219" t="s">
        <v>124</v>
      </c>
    </row>
    <row r="71" customFormat="false" ht="14.4" hidden="false" customHeight="false" outlineLevel="0" collapsed="false">
      <c r="A71" s="219" t="s">
        <v>151</v>
      </c>
      <c r="B71" s="221" t="n">
        <v>42948</v>
      </c>
      <c r="C71" s="221" t="n">
        <v>42948</v>
      </c>
      <c r="D71" s="219" t="s">
        <v>456</v>
      </c>
      <c r="E71" s="220" t="s">
        <v>589</v>
      </c>
      <c r="F71" s="220" t="s">
        <v>590</v>
      </c>
      <c r="G71" s="219" t="s">
        <v>463</v>
      </c>
      <c r="H71" s="219" t="s">
        <v>161</v>
      </c>
      <c r="I71" s="222" t="n">
        <v>12</v>
      </c>
      <c r="J71" s="220"/>
      <c r="K71" s="220"/>
      <c r="L71" s="220"/>
      <c r="M71" s="220"/>
      <c r="N71" s="220"/>
      <c r="O71" s="220"/>
      <c r="P71" s="222" t="n">
        <v>100</v>
      </c>
      <c r="Q71" s="222" t="n">
        <v>0</v>
      </c>
      <c r="R71" s="222" t="n">
        <v>6</v>
      </c>
      <c r="S71" s="222" t="n">
        <v>6</v>
      </c>
      <c r="T71" s="222" t="n">
        <v>0</v>
      </c>
      <c r="U71" s="222" t="n">
        <f aca="false">K71-P71</f>
        <v>-100</v>
      </c>
      <c r="V71" s="222" t="n">
        <f aca="false">L71-Q71</f>
        <v>0</v>
      </c>
      <c r="W71" s="222" t="n">
        <f aca="false">M71-R71</f>
        <v>-6</v>
      </c>
      <c r="X71" s="222" t="n">
        <f aca="false">N71-S71</f>
        <v>-6</v>
      </c>
      <c r="Y71" s="222" t="n">
        <f aca="false">O71-T71</f>
        <v>0</v>
      </c>
      <c r="Z71" s="219" t="s">
        <v>460</v>
      </c>
      <c r="AA71" s="219" t="s">
        <v>161</v>
      </c>
      <c r="AB71" s="219" t="s">
        <v>124</v>
      </c>
    </row>
    <row r="72" customFormat="false" ht="14.4" hidden="false" customHeight="false" outlineLevel="0" collapsed="false">
      <c r="A72" s="219" t="s">
        <v>151</v>
      </c>
      <c r="B72" s="221" t="n">
        <v>42948</v>
      </c>
      <c r="C72" s="221" t="n">
        <v>42948</v>
      </c>
      <c r="D72" s="219" t="s">
        <v>456</v>
      </c>
      <c r="E72" s="220" t="s">
        <v>591</v>
      </c>
      <c r="F72" s="220" t="s">
        <v>592</v>
      </c>
      <c r="G72" s="219" t="s">
        <v>463</v>
      </c>
      <c r="H72" s="219" t="s">
        <v>161</v>
      </c>
      <c r="I72" s="222" t="n">
        <v>12</v>
      </c>
      <c r="J72" s="220"/>
      <c r="K72" s="220"/>
      <c r="L72" s="220"/>
      <c r="M72" s="220"/>
      <c r="N72" s="220"/>
      <c r="O72" s="220"/>
      <c r="P72" s="222" t="n">
        <v>100</v>
      </c>
      <c r="Q72" s="222" t="n">
        <v>0</v>
      </c>
      <c r="R72" s="222" t="n">
        <v>6</v>
      </c>
      <c r="S72" s="222" t="n">
        <v>6</v>
      </c>
      <c r="T72" s="222" t="n">
        <v>0</v>
      </c>
      <c r="U72" s="222" t="n">
        <f aca="false">K72-P72</f>
        <v>-100</v>
      </c>
      <c r="V72" s="222" t="n">
        <f aca="false">L72-Q72</f>
        <v>0</v>
      </c>
      <c r="W72" s="222" t="n">
        <f aca="false">M72-R72</f>
        <v>-6</v>
      </c>
      <c r="X72" s="222" t="n">
        <f aca="false">N72-S72</f>
        <v>-6</v>
      </c>
      <c r="Y72" s="222" t="n">
        <f aca="false">O72-T72</f>
        <v>0</v>
      </c>
      <c r="Z72" s="219" t="s">
        <v>460</v>
      </c>
      <c r="AA72" s="219" t="s">
        <v>161</v>
      </c>
      <c r="AB72" s="219" t="s">
        <v>124</v>
      </c>
    </row>
    <row r="73" customFormat="false" ht="14.4" hidden="false" customHeight="false" outlineLevel="0" collapsed="false">
      <c r="A73" s="219" t="s">
        <v>151</v>
      </c>
      <c r="B73" s="221" t="n">
        <v>42948</v>
      </c>
      <c r="C73" s="221" t="n">
        <v>42948</v>
      </c>
      <c r="D73" s="219" t="s">
        <v>456</v>
      </c>
      <c r="E73" s="220" t="s">
        <v>593</v>
      </c>
      <c r="F73" s="220" t="s">
        <v>558</v>
      </c>
      <c r="G73" s="219" t="s">
        <v>463</v>
      </c>
      <c r="H73" s="219" t="s">
        <v>161</v>
      </c>
      <c r="I73" s="222" t="n">
        <v>12</v>
      </c>
      <c r="J73" s="220"/>
      <c r="K73" s="220"/>
      <c r="L73" s="220"/>
      <c r="M73" s="220"/>
      <c r="N73" s="220"/>
      <c r="O73" s="220"/>
      <c r="P73" s="222" t="n">
        <v>100</v>
      </c>
      <c r="Q73" s="222" t="n">
        <v>0</v>
      </c>
      <c r="R73" s="222" t="n">
        <v>6</v>
      </c>
      <c r="S73" s="222" t="n">
        <v>6</v>
      </c>
      <c r="T73" s="222" t="n">
        <v>0</v>
      </c>
      <c r="U73" s="222" t="n">
        <f aca="false">K73-P73</f>
        <v>-100</v>
      </c>
      <c r="V73" s="222" t="n">
        <f aca="false">L73-Q73</f>
        <v>0</v>
      </c>
      <c r="W73" s="222" t="n">
        <f aca="false">M73-R73</f>
        <v>-6</v>
      </c>
      <c r="X73" s="222" t="n">
        <f aca="false">N73-S73</f>
        <v>-6</v>
      </c>
      <c r="Y73" s="222" t="n">
        <f aca="false">O73-T73</f>
        <v>0</v>
      </c>
      <c r="Z73" s="219" t="s">
        <v>460</v>
      </c>
      <c r="AA73" s="219" t="s">
        <v>161</v>
      </c>
      <c r="AB73" s="219" t="s">
        <v>124</v>
      </c>
    </row>
    <row r="74" customFormat="false" ht="14.4" hidden="false" customHeight="false" outlineLevel="0" collapsed="false">
      <c r="A74" s="219" t="s">
        <v>151</v>
      </c>
      <c r="B74" s="221" t="n">
        <v>42948</v>
      </c>
      <c r="C74" s="221" t="n">
        <v>42948</v>
      </c>
      <c r="D74" s="219" t="s">
        <v>456</v>
      </c>
      <c r="E74" s="220" t="s">
        <v>594</v>
      </c>
      <c r="F74" s="220" t="s">
        <v>595</v>
      </c>
      <c r="G74" s="219" t="s">
        <v>463</v>
      </c>
      <c r="H74" s="219" t="s">
        <v>161</v>
      </c>
      <c r="I74" s="222" t="n">
        <v>12</v>
      </c>
      <c r="J74" s="220"/>
      <c r="K74" s="220"/>
      <c r="L74" s="220"/>
      <c r="M74" s="220"/>
      <c r="N74" s="220"/>
      <c r="O74" s="220"/>
      <c r="P74" s="222" t="n">
        <v>100</v>
      </c>
      <c r="Q74" s="222" t="n">
        <v>0</v>
      </c>
      <c r="R74" s="222" t="n">
        <v>6</v>
      </c>
      <c r="S74" s="222" t="n">
        <v>6</v>
      </c>
      <c r="T74" s="222" t="n">
        <v>0</v>
      </c>
      <c r="U74" s="222" t="n">
        <f aca="false">K74-P74</f>
        <v>-100</v>
      </c>
      <c r="V74" s="222" t="n">
        <f aca="false">L74-Q74</f>
        <v>0</v>
      </c>
      <c r="W74" s="222" t="n">
        <f aca="false">M74-R74</f>
        <v>-6</v>
      </c>
      <c r="X74" s="222" t="n">
        <f aca="false">N74-S74</f>
        <v>-6</v>
      </c>
      <c r="Y74" s="222" t="n">
        <f aca="false">O74-T74</f>
        <v>0</v>
      </c>
      <c r="Z74" s="219" t="s">
        <v>460</v>
      </c>
      <c r="AA74" s="219" t="s">
        <v>161</v>
      </c>
      <c r="AB74" s="219" t="s">
        <v>124</v>
      </c>
    </row>
    <row r="75" customFormat="false" ht="14.4" hidden="false" customHeight="false" outlineLevel="0" collapsed="false">
      <c r="A75" s="219" t="s">
        <v>151</v>
      </c>
      <c r="B75" s="221" t="n">
        <v>42948</v>
      </c>
      <c r="C75" s="221" t="n">
        <v>42948</v>
      </c>
      <c r="D75" s="219" t="s">
        <v>456</v>
      </c>
      <c r="E75" s="220" t="s">
        <v>596</v>
      </c>
      <c r="F75" s="220" t="s">
        <v>597</v>
      </c>
      <c r="G75" s="219" t="s">
        <v>463</v>
      </c>
      <c r="H75" s="219" t="s">
        <v>161</v>
      </c>
      <c r="I75" s="222" t="n">
        <v>12</v>
      </c>
      <c r="J75" s="220"/>
      <c r="K75" s="220"/>
      <c r="L75" s="220"/>
      <c r="M75" s="220"/>
      <c r="N75" s="220"/>
      <c r="O75" s="220"/>
      <c r="P75" s="222" t="n">
        <v>100</v>
      </c>
      <c r="Q75" s="222" t="n">
        <v>0</v>
      </c>
      <c r="R75" s="222" t="n">
        <v>6</v>
      </c>
      <c r="S75" s="222" t="n">
        <v>6</v>
      </c>
      <c r="T75" s="222" t="n">
        <v>0</v>
      </c>
      <c r="U75" s="222" t="n">
        <f aca="false">K75-P75</f>
        <v>-100</v>
      </c>
      <c r="V75" s="222" t="n">
        <f aca="false">L75-Q75</f>
        <v>0</v>
      </c>
      <c r="W75" s="222" t="n">
        <f aca="false">M75-R75</f>
        <v>-6</v>
      </c>
      <c r="X75" s="222" t="n">
        <f aca="false">N75-S75</f>
        <v>-6</v>
      </c>
      <c r="Y75" s="222" t="n">
        <f aca="false">O75-T75</f>
        <v>0</v>
      </c>
      <c r="Z75" s="219" t="s">
        <v>460</v>
      </c>
      <c r="AA75" s="219" t="s">
        <v>161</v>
      </c>
      <c r="AB75" s="219" t="s">
        <v>124</v>
      </c>
    </row>
    <row r="76" customFormat="false" ht="14.4" hidden="false" customHeight="false" outlineLevel="0" collapsed="false">
      <c r="A76" s="219" t="s">
        <v>151</v>
      </c>
      <c r="B76" s="221" t="n">
        <v>42948</v>
      </c>
      <c r="C76" s="221" t="n">
        <v>42948</v>
      </c>
      <c r="D76" s="219" t="s">
        <v>456</v>
      </c>
      <c r="E76" s="220" t="s">
        <v>598</v>
      </c>
      <c r="F76" s="220" t="s">
        <v>504</v>
      </c>
      <c r="G76" s="219" t="s">
        <v>463</v>
      </c>
      <c r="H76" s="219" t="s">
        <v>161</v>
      </c>
      <c r="I76" s="222" t="n">
        <v>12</v>
      </c>
      <c r="J76" s="220"/>
      <c r="K76" s="220"/>
      <c r="L76" s="220"/>
      <c r="M76" s="220"/>
      <c r="N76" s="220"/>
      <c r="O76" s="220"/>
      <c r="P76" s="222" t="n">
        <v>100</v>
      </c>
      <c r="Q76" s="222" t="n">
        <v>0</v>
      </c>
      <c r="R76" s="222" t="n">
        <v>6</v>
      </c>
      <c r="S76" s="222" t="n">
        <v>6</v>
      </c>
      <c r="T76" s="222" t="n">
        <v>0</v>
      </c>
      <c r="U76" s="222" t="n">
        <f aca="false">K76-P76</f>
        <v>-100</v>
      </c>
      <c r="V76" s="222" t="n">
        <f aca="false">L76-Q76</f>
        <v>0</v>
      </c>
      <c r="W76" s="222" t="n">
        <f aca="false">M76-R76</f>
        <v>-6</v>
      </c>
      <c r="X76" s="222" t="n">
        <f aca="false">N76-S76</f>
        <v>-6</v>
      </c>
      <c r="Y76" s="222" t="n">
        <f aca="false">O76-T76</f>
        <v>0</v>
      </c>
      <c r="Z76" s="219" t="s">
        <v>460</v>
      </c>
      <c r="AA76" s="219" t="s">
        <v>161</v>
      </c>
      <c r="AB76" s="219" t="s">
        <v>124</v>
      </c>
    </row>
    <row r="77" customFormat="false" ht="14.4" hidden="false" customHeight="false" outlineLevel="0" collapsed="false">
      <c r="A77" s="219" t="s">
        <v>151</v>
      </c>
      <c r="B77" s="221" t="n">
        <v>42948</v>
      </c>
      <c r="C77" s="221" t="n">
        <v>42948</v>
      </c>
      <c r="D77" s="219" t="s">
        <v>456</v>
      </c>
      <c r="E77" s="220" t="s">
        <v>599</v>
      </c>
      <c r="F77" s="220" t="s">
        <v>600</v>
      </c>
      <c r="G77" s="219" t="s">
        <v>463</v>
      </c>
      <c r="H77" s="219" t="s">
        <v>161</v>
      </c>
      <c r="I77" s="222" t="n">
        <v>12</v>
      </c>
      <c r="J77" s="220"/>
      <c r="K77" s="220"/>
      <c r="L77" s="220"/>
      <c r="M77" s="220"/>
      <c r="N77" s="220"/>
      <c r="O77" s="220"/>
      <c r="P77" s="222" t="n">
        <v>100</v>
      </c>
      <c r="Q77" s="222" t="n">
        <v>0</v>
      </c>
      <c r="R77" s="222" t="n">
        <v>6</v>
      </c>
      <c r="S77" s="222" t="n">
        <v>6</v>
      </c>
      <c r="T77" s="222" t="n">
        <v>0</v>
      </c>
      <c r="U77" s="222" t="n">
        <f aca="false">K77-P77</f>
        <v>-100</v>
      </c>
      <c r="V77" s="222" t="n">
        <f aca="false">L77-Q77</f>
        <v>0</v>
      </c>
      <c r="W77" s="222" t="n">
        <f aca="false">M77-R77</f>
        <v>-6</v>
      </c>
      <c r="X77" s="222" t="n">
        <f aca="false">N77-S77</f>
        <v>-6</v>
      </c>
      <c r="Y77" s="222" t="n">
        <f aca="false">O77-T77</f>
        <v>0</v>
      </c>
      <c r="Z77" s="219" t="s">
        <v>460</v>
      </c>
      <c r="AA77" s="219" t="s">
        <v>161</v>
      </c>
      <c r="AB77" s="219" t="s">
        <v>124</v>
      </c>
    </row>
    <row r="78" customFormat="false" ht="14.4" hidden="false" customHeight="false" outlineLevel="0" collapsed="false">
      <c r="A78" s="219" t="s">
        <v>151</v>
      </c>
      <c r="B78" s="221" t="n">
        <v>42948</v>
      </c>
      <c r="C78" s="221" t="n">
        <v>42948</v>
      </c>
      <c r="D78" s="219" t="s">
        <v>456</v>
      </c>
      <c r="E78" s="220" t="s">
        <v>601</v>
      </c>
      <c r="F78" s="220" t="s">
        <v>602</v>
      </c>
      <c r="G78" s="219" t="s">
        <v>463</v>
      </c>
      <c r="H78" s="219" t="s">
        <v>161</v>
      </c>
      <c r="I78" s="222" t="n">
        <v>12</v>
      </c>
      <c r="J78" s="220"/>
      <c r="K78" s="220"/>
      <c r="L78" s="220"/>
      <c r="M78" s="220"/>
      <c r="N78" s="220"/>
      <c r="O78" s="220"/>
      <c r="P78" s="222" t="n">
        <v>100</v>
      </c>
      <c r="Q78" s="222" t="n">
        <v>0</v>
      </c>
      <c r="R78" s="222" t="n">
        <v>6</v>
      </c>
      <c r="S78" s="222" t="n">
        <v>6</v>
      </c>
      <c r="T78" s="222" t="n">
        <v>0</v>
      </c>
      <c r="U78" s="222" t="n">
        <f aca="false">K78-P78</f>
        <v>-100</v>
      </c>
      <c r="V78" s="222" t="n">
        <f aca="false">L78-Q78</f>
        <v>0</v>
      </c>
      <c r="W78" s="222" t="n">
        <f aca="false">M78-R78</f>
        <v>-6</v>
      </c>
      <c r="X78" s="222" t="n">
        <f aca="false">N78-S78</f>
        <v>-6</v>
      </c>
      <c r="Y78" s="222" t="n">
        <f aca="false">O78-T78</f>
        <v>0</v>
      </c>
      <c r="Z78" s="219" t="s">
        <v>460</v>
      </c>
      <c r="AA78" s="219" t="s">
        <v>161</v>
      </c>
      <c r="AB78" s="219" t="s">
        <v>124</v>
      </c>
    </row>
    <row r="79" customFormat="false" ht="14.4" hidden="false" customHeight="false" outlineLevel="0" collapsed="false">
      <c r="A79" s="219" t="s">
        <v>151</v>
      </c>
      <c r="B79" s="221" t="n">
        <v>42948</v>
      </c>
      <c r="C79" s="221" t="n">
        <v>42948</v>
      </c>
      <c r="D79" s="219" t="s">
        <v>456</v>
      </c>
      <c r="E79" s="220" t="s">
        <v>603</v>
      </c>
      <c r="F79" s="220" t="s">
        <v>604</v>
      </c>
      <c r="G79" s="219" t="s">
        <v>463</v>
      </c>
      <c r="H79" s="219" t="s">
        <v>161</v>
      </c>
      <c r="I79" s="222" t="n">
        <v>12</v>
      </c>
      <c r="J79" s="220"/>
      <c r="K79" s="220"/>
      <c r="L79" s="220"/>
      <c r="M79" s="220"/>
      <c r="N79" s="220"/>
      <c r="O79" s="220"/>
      <c r="P79" s="222" t="n">
        <v>100</v>
      </c>
      <c r="Q79" s="222" t="n">
        <v>0</v>
      </c>
      <c r="R79" s="222" t="n">
        <v>6</v>
      </c>
      <c r="S79" s="222" t="n">
        <v>6</v>
      </c>
      <c r="T79" s="222" t="n">
        <v>0</v>
      </c>
      <c r="U79" s="222" t="n">
        <f aca="false">K79-P79</f>
        <v>-100</v>
      </c>
      <c r="V79" s="222" t="n">
        <f aca="false">L79-Q79</f>
        <v>0</v>
      </c>
      <c r="W79" s="222" t="n">
        <f aca="false">M79-R79</f>
        <v>-6</v>
      </c>
      <c r="X79" s="222" t="n">
        <f aca="false">N79-S79</f>
        <v>-6</v>
      </c>
      <c r="Y79" s="222" t="n">
        <f aca="false">O79-T79</f>
        <v>0</v>
      </c>
      <c r="Z79" s="219" t="s">
        <v>460</v>
      </c>
      <c r="AA79" s="219" t="s">
        <v>161</v>
      </c>
      <c r="AB79" s="219" t="s">
        <v>124</v>
      </c>
    </row>
    <row r="80" customFormat="false" ht="14.4" hidden="false" customHeight="false" outlineLevel="0" collapsed="false">
      <c r="A80" s="219" t="s">
        <v>151</v>
      </c>
      <c r="B80" s="221" t="n">
        <v>42948</v>
      </c>
      <c r="C80" s="221" t="n">
        <v>42948</v>
      </c>
      <c r="D80" s="219" t="s">
        <v>456</v>
      </c>
      <c r="E80" s="220" t="s">
        <v>605</v>
      </c>
      <c r="F80" s="220" t="s">
        <v>496</v>
      </c>
      <c r="G80" s="219" t="s">
        <v>463</v>
      </c>
      <c r="H80" s="219" t="s">
        <v>161</v>
      </c>
      <c r="I80" s="222" t="n">
        <v>12</v>
      </c>
      <c r="J80" s="220"/>
      <c r="K80" s="220"/>
      <c r="L80" s="220"/>
      <c r="M80" s="220"/>
      <c r="N80" s="220"/>
      <c r="O80" s="220"/>
      <c r="P80" s="222" t="n">
        <v>100</v>
      </c>
      <c r="Q80" s="222" t="n">
        <v>0</v>
      </c>
      <c r="R80" s="222" t="n">
        <v>6</v>
      </c>
      <c r="S80" s="222" t="n">
        <v>6</v>
      </c>
      <c r="T80" s="222" t="n">
        <v>0</v>
      </c>
      <c r="U80" s="222" t="n">
        <f aca="false">K80-P80</f>
        <v>-100</v>
      </c>
      <c r="V80" s="222" t="n">
        <f aca="false">L80-Q80</f>
        <v>0</v>
      </c>
      <c r="W80" s="222" t="n">
        <f aca="false">M80-R80</f>
        <v>-6</v>
      </c>
      <c r="X80" s="222" t="n">
        <f aca="false">N80-S80</f>
        <v>-6</v>
      </c>
      <c r="Y80" s="222" t="n">
        <f aca="false">O80-T80</f>
        <v>0</v>
      </c>
      <c r="Z80" s="219" t="s">
        <v>460</v>
      </c>
      <c r="AA80" s="219" t="s">
        <v>161</v>
      </c>
      <c r="AB80" s="219" t="s">
        <v>124</v>
      </c>
    </row>
    <row r="81" customFormat="false" ht="14.4" hidden="false" customHeight="false" outlineLevel="0" collapsed="false">
      <c r="A81" s="219" t="s">
        <v>151</v>
      </c>
      <c r="B81" s="221" t="n">
        <v>42948</v>
      </c>
      <c r="C81" s="221" t="n">
        <v>42948</v>
      </c>
      <c r="D81" s="219" t="s">
        <v>456</v>
      </c>
      <c r="E81" s="220" t="s">
        <v>606</v>
      </c>
      <c r="F81" s="220" t="s">
        <v>607</v>
      </c>
      <c r="G81" s="219" t="s">
        <v>463</v>
      </c>
      <c r="H81" s="219" t="s">
        <v>161</v>
      </c>
      <c r="I81" s="222" t="n">
        <v>12</v>
      </c>
      <c r="J81" s="220"/>
      <c r="K81" s="220"/>
      <c r="L81" s="220"/>
      <c r="M81" s="220"/>
      <c r="N81" s="220"/>
      <c r="O81" s="220"/>
      <c r="P81" s="222" t="n">
        <v>200</v>
      </c>
      <c r="Q81" s="222" t="n">
        <v>0</v>
      </c>
      <c r="R81" s="222" t="n">
        <v>12</v>
      </c>
      <c r="S81" s="222" t="n">
        <v>12</v>
      </c>
      <c r="T81" s="222" t="n">
        <v>0</v>
      </c>
      <c r="U81" s="222" t="n">
        <f aca="false">K81-P81</f>
        <v>-200</v>
      </c>
      <c r="V81" s="222" t="n">
        <f aca="false">L81-Q81</f>
        <v>0</v>
      </c>
      <c r="W81" s="222" t="n">
        <f aca="false">M81-R81</f>
        <v>-12</v>
      </c>
      <c r="X81" s="222" t="n">
        <f aca="false">N81-S81</f>
        <v>-12</v>
      </c>
      <c r="Y81" s="222" t="n">
        <f aca="false">O81-T81</f>
        <v>0</v>
      </c>
      <c r="Z81" s="219" t="s">
        <v>460</v>
      </c>
      <c r="AA81" s="219" t="s">
        <v>161</v>
      </c>
      <c r="AB81" s="219" t="s">
        <v>124</v>
      </c>
    </row>
    <row r="82" customFormat="false" ht="14.4" hidden="false" customHeight="false" outlineLevel="0" collapsed="false">
      <c r="A82" s="219" t="s">
        <v>151</v>
      </c>
      <c r="B82" s="221" t="n">
        <v>42948</v>
      </c>
      <c r="C82" s="221" t="n">
        <v>42948</v>
      </c>
      <c r="D82" s="219" t="s">
        <v>456</v>
      </c>
      <c r="E82" s="220" t="s">
        <v>608</v>
      </c>
      <c r="F82" s="220" t="s">
        <v>609</v>
      </c>
      <c r="G82" s="219" t="s">
        <v>463</v>
      </c>
      <c r="H82" s="219" t="s">
        <v>161</v>
      </c>
      <c r="I82" s="222" t="n">
        <v>12</v>
      </c>
      <c r="J82" s="220"/>
      <c r="K82" s="220"/>
      <c r="L82" s="220"/>
      <c r="M82" s="220"/>
      <c r="N82" s="220"/>
      <c r="O82" s="220"/>
      <c r="P82" s="222" t="n">
        <v>100</v>
      </c>
      <c r="Q82" s="222" t="n">
        <v>0</v>
      </c>
      <c r="R82" s="222" t="n">
        <v>6</v>
      </c>
      <c r="S82" s="222" t="n">
        <v>6</v>
      </c>
      <c r="T82" s="222" t="n">
        <v>0</v>
      </c>
      <c r="U82" s="222" t="n">
        <f aca="false">K82-P82</f>
        <v>-100</v>
      </c>
      <c r="V82" s="222" t="n">
        <f aca="false">L82-Q82</f>
        <v>0</v>
      </c>
      <c r="W82" s="222" t="n">
        <f aca="false">M82-R82</f>
        <v>-6</v>
      </c>
      <c r="X82" s="222" t="n">
        <f aca="false">N82-S82</f>
        <v>-6</v>
      </c>
      <c r="Y82" s="222" t="n">
        <f aca="false">O82-T82</f>
        <v>0</v>
      </c>
      <c r="Z82" s="219" t="s">
        <v>460</v>
      </c>
      <c r="AA82" s="219" t="s">
        <v>161</v>
      </c>
      <c r="AB82" s="219" t="s">
        <v>124</v>
      </c>
    </row>
    <row r="83" customFormat="false" ht="14.4" hidden="false" customHeight="false" outlineLevel="0" collapsed="false">
      <c r="A83" s="219" t="s">
        <v>151</v>
      </c>
      <c r="B83" s="221" t="n">
        <v>42948</v>
      </c>
      <c r="C83" s="221" t="n">
        <v>42948</v>
      </c>
      <c r="D83" s="219" t="s">
        <v>456</v>
      </c>
      <c r="E83" s="220" t="s">
        <v>610</v>
      </c>
      <c r="F83" s="220" t="s">
        <v>611</v>
      </c>
      <c r="G83" s="219" t="s">
        <v>463</v>
      </c>
      <c r="H83" s="219" t="s">
        <v>161</v>
      </c>
      <c r="I83" s="222" t="n">
        <v>12</v>
      </c>
      <c r="J83" s="220"/>
      <c r="K83" s="220"/>
      <c r="L83" s="220"/>
      <c r="M83" s="220"/>
      <c r="N83" s="220"/>
      <c r="O83" s="220"/>
      <c r="P83" s="222" t="n">
        <v>100</v>
      </c>
      <c r="Q83" s="222" t="n">
        <v>0</v>
      </c>
      <c r="R83" s="222" t="n">
        <v>6</v>
      </c>
      <c r="S83" s="222" t="n">
        <v>6</v>
      </c>
      <c r="T83" s="222" t="n">
        <v>0</v>
      </c>
      <c r="U83" s="222" t="n">
        <f aca="false">K83-P83</f>
        <v>-100</v>
      </c>
      <c r="V83" s="222" t="n">
        <f aca="false">L83-Q83</f>
        <v>0</v>
      </c>
      <c r="W83" s="222" t="n">
        <f aca="false">M83-R83</f>
        <v>-6</v>
      </c>
      <c r="X83" s="222" t="n">
        <f aca="false">N83-S83</f>
        <v>-6</v>
      </c>
      <c r="Y83" s="222" t="n">
        <f aca="false">O83-T83</f>
        <v>0</v>
      </c>
      <c r="Z83" s="219" t="s">
        <v>460</v>
      </c>
      <c r="AA83" s="219" t="s">
        <v>161</v>
      </c>
      <c r="AB83" s="219" t="s">
        <v>124</v>
      </c>
    </row>
    <row r="84" customFormat="false" ht="14.4" hidden="false" customHeight="false" outlineLevel="0" collapsed="false">
      <c r="A84" s="219" t="s">
        <v>151</v>
      </c>
      <c r="B84" s="221" t="n">
        <v>42948</v>
      </c>
      <c r="C84" s="221" t="n">
        <v>42948</v>
      </c>
      <c r="D84" s="219" t="s">
        <v>456</v>
      </c>
      <c r="E84" s="220" t="s">
        <v>612</v>
      </c>
      <c r="F84" s="220" t="s">
        <v>613</v>
      </c>
      <c r="G84" s="219" t="s">
        <v>463</v>
      </c>
      <c r="H84" s="219" t="s">
        <v>161</v>
      </c>
      <c r="I84" s="222" t="n">
        <v>12</v>
      </c>
      <c r="J84" s="220"/>
      <c r="K84" s="220"/>
      <c r="L84" s="220"/>
      <c r="M84" s="220"/>
      <c r="N84" s="220"/>
      <c r="O84" s="220"/>
      <c r="P84" s="222" t="n">
        <v>100</v>
      </c>
      <c r="Q84" s="222" t="n">
        <v>0</v>
      </c>
      <c r="R84" s="222" t="n">
        <v>6</v>
      </c>
      <c r="S84" s="222" t="n">
        <v>6</v>
      </c>
      <c r="T84" s="222" t="n">
        <v>0</v>
      </c>
      <c r="U84" s="222" t="n">
        <f aca="false">K84-P84</f>
        <v>-100</v>
      </c>
      <c r="V84" s="222" t="n">
        <f aca="false">L84-Q84</f>
        <v>0</v>
      </c>
      <c r="W84" s="222" t="n">
        <f aca="false">M84-R84</f>
        <v>-6</v>
      </c>
      <c r="X84" s="222" t="n">
        <f aca="false">N84-S84</f>
        <v>-6</v>
      </c>
      <c r="Y84" s="222" t="n">
        <f aca="false">O84-T84</f>
        <v>0</v>
      </c>
      <c r="Z84" s="219" t="s">
        <v>460</v>
      </c>
      <c r="AA84" s="219" t="s">
        <v>161</v>
      </c>
      <c r="AB84" s="219" t="s">
        <v>124</v>
      </c>
    </row>
    <row r="85" customFormat="false" ht="14.4" hidden="false" customHeight="false" outlineLevel="0" collapsed="false">
      <c r="A85" s="219" t="s">
        <v>151</v>
      </c>
      <c r="B85" s="221" t="n">
        <v>42948</v>
      </c>
      <c r="C85" s="221" t="n">
        <v>42948</v>
      </c>
      <c r="D85" s="219" t="s">
        <v>456</v>
      </c>
      <c r="E85" s="220" t="s">
        <v>614</v>
      </c>
      <c r="F85" s="220" t="s">
        <v>615</v>
      </c>
      <c r="G85" s="219" t="s">
        <v>463</v>
      </c>
      <c r="H85" s="219" t="s">
        <v>161</v>
      </c>
      <c r="I85" s="222" t="n">
        <v>12</v>
      </c>
      <c r="J85" s="220"/>
      <c r="K85" s="220"/>
      <c r="L85" s="220"/>
      <c r="M85" s="220"/>
      <c r="N85" s="220"/>
      <c r="O85" s="220"/>
      <c r="P85" s="222" t="n">
        <v>100</v>
      </c>
      <c r="Q85" s="222" t="n">
        <v>0</v>
      </c>
      <c r="R85" s="222" t="n">
        <v>6</v>
      </c>
      <c r="S85" s="222" t="n">
        <v>6</v>
      </c>
      <c r="T85" s="222" t="n">
        <v>0</v>
      </c>
      <c r="U85" s="222" t="n">
        <f aca="false">K85-P85</f>
        <v>-100</v>
      </c>
      <c r="V85" s="222" t="n">
        <f aca="false">L85-Q85</f>
        <v>0</v>
      </c>
      <c r="W85" s="222" t="n">
        <f aca="false">M85-R85</f>
        <v>-6</v>
      </c>
      <c r="X85" s="222" t="n">
        <f aca="false">N85-S85</f>
        <v>-6</v>
      </c>
      <c r="Y85" s="222" t="n">
        <f aca="false">O85-T85</f>
        <v>0</v>
      </c>
      <c r="Z85" s="219" t="s">
        <v>460</v>
      </c>
      <c r="AA85" s="219" t="s">
        <v>161</v>
      </c>
      <c r="AB85" s="219" t="s">
        <v>124</v>
      </c>
    </row>
    <row r="86" customFormat="false" ht="14.4" hidden="false" customHeight="false" outlineLevel="0" collapsed="false">
      <c r="A86" s="219" t="s">
        <v>151</v>
      </c>
      <c r="B86" s="221" t="n">
        <v>42948</v>
      </c>
      <c r="C86" s="221" t="n">
        <v>42948</v>
      </c>
      <c r="D86" s="219" t="s">
        <v>456</v>
      </c>
      <c r="E86" s="220" t="s">
        <v>616</v>
      </c>
      <c r="F86" s="220" t="s">
        <v>529</v>
      </c>
      <c r="G86" s="219" t="s">
        <v>463</v>
      </c>
      <c r="H86" s="219" t="s">
        <v>161</v>
      </c>
      <c r="I86" s="222" t="n">
        <v>12</v>
      </c>
      <c r="J86" s="220"/>
      <c r="K86" s="220"/>
      <c r="L86" s="220"/>
      <c r="M86" s="220"/>
      <c r="N86" s="220"/>
      <c r="O86" s="220"/>
      <c r="P86" s="222" t="n">
        <v>100</v>
      </c>
      <c r="Q86" s="222" t="n">
        <v>0</v>
      </c>
      <c r="R86" s="222" t="n">
        <v>6</v>
      </c>
      <c r="S86" s="222" t="n">
        <v>6</v>
      </c>
      <c r="T86" s="222" t="n">
        <v>0</v>
      </c>
      <c r="U86" s="222" t="n">
        <f aca="false">K86-P86</f>
        <v>-100</v>
      </c>
      <c r="V86" s="222" t="n">
        <f aca="false">L86-Q86</f>
        <v>0</v>
      </c>
      <c r="W86" s="222" t="n">
        <f aca="false">M86-R86</f>
        <v>-6</v>
      </c>
      <c r="X86" s="222" t="n">
        <f aca="false">N86-S86</f>
        <v>-6</v>
      </c>
      <c r="Y86" s="222" t="n">
        <f aca="false">O86-T86</f>
        <v>0</v>
      </c>
      <c r="Z86" s="219" t="s">
        <v>460</v>
      </c>
      <c r="AA86" s="219" t="s">
        <v>161</v>
      </c>
      <c r="AB86" s="219" t="s">
        <v>124</v>
      </c>
    </row>
    <row r="87" customFormat="false" ht="14.4" hidden="false" customHeight="false" outlineLevel="0" collapsed="false">
      <c r="A87" s="219" t="s">
        <v>151</v>
      </c>
      <c r="B87" s="221" t="n">
        <v>42948</v>
      </c>
      <c r="C87" s="221" t="n">
        <v>42948</v>
      </c>
      <c r="D87" s="219" t="s">
        <v>456</v>
      </c>
      <c r="E87" s="220" t="s">
        <v>617</v>
      </c>
      <c r="F87" s="220" t="s">
        <v>618</v>
      </c>
      <c r="G87" s="219" t="s">
        <v>463</v>
      </c>
      <c r="H87" s="219" t="s">
        <v>161</v>
      </c>
      <c r="I87" s="222" t="n">
        <v>12</v>
      </c>
      <c r="J87" s="220"/>
      <c r="K87" s="220"/>
      <c r="L87" s="220"/>
      <c r="M87" s="220"/>
      <c r="N87" s="220"/>
      <c r="O87" s="220"/>
      <c r="P87" s="222" t="n">
        <v>100</v>
      </c>
      <c r="Q87" s="222" t="n">
        <v>0</v>
      </c>
      <c r="R87" s="222" t="n">
        <v>6</v>
      </c>
      <c r="S87" s="222" t="n">
        <v>6</v>
      </c>
      <c r="T87" s="222" t="n">
        <v>0</v>
      </c>
      <c r="U87" s="222" t="n">
        <f aca="false">K87-P87</f>
        <v>-100</v>
      </c>
      <c r="V87" s="222" t="n">
        <f aca="false">L87-Q87</f>
        <v>0</v>
      </c>
      <c r="W87" s="222" t="n">
        <f aca="false">M87-R87</f>
        <v>-6</v>
      </c>
      <c r="X87" s="222" t="n">
        <f aca="false">N87-S87</f>
        <v>-6</v>
      </c>
      <c r="Y87" s="222" t="n">
        <f aca="false">O87-T87</f>
        <v>0</v>
      </c>
      <c r="Z87" s="219" t="s">
        <v>460</v>
      </c>
      <c r="AA87" s="219" t="s">
        <v>161</v>
      </c>
      <c r="AB87" s="219" t="s">
        <v>124</v>
      </c>
    </row>
    <row r="88" customFormat="false" ht="14.4" hidden="false" customHeight="false" outlineLevel="0" collapsed="false">
      <c r="A88" s="219" t="s">
        <v>151</v>
      </c>
      <c r="B88" s="221" t="n">
        <v>42948</v>
      </c>
      <c r="C88" s="221" t="n">
        <v>42948</v>
      </c>
      <c r="D88" s="219" t="s">
        <v>456</v>
      </c>
      <c r="E88" s="220" t="s">
        <v>619</v>
      </c>
      <c r="F88" s="220" t="s">
        <v>611</v>
      </c>
      <c r="G88" s="219" t="s">
        <v>463</v>
      </c>
      <c r="H88" s="219" t="s">
        <v>161</v>
      </c>
      <c r="I88" s="222" t="n">
        <v>12</v>
      </c>
      <c r="J88" s="220"/>
      <c r="K88" s="220"/>
      <c r="L88" s="220"/>
      <c r="M88" s="220"/>
      <c r="N88" s="220"/>
      <c r="O88" s="220"/>
      <c r="P88" s="222" t="n">
        <v>100</v>
      </c>
      <c r="Q88" s="222" t="n">
        <v>0</v>
      </c>
      <c r="R88" s="222" t="n">
        <v>6</v>
      </c>
      <c r="S88" s="222" t="n">
        <v>6</v>
      </c>
      <c r="T88" s="222" t="n">
        <v>0</v>
      </c>
      <c r="U88" s="222" t="n">
        <f aca="false">K88-P88</f>
        <v>-100</v>
      </c>
      <c r="V88" s="222" t="n">
        <f aca="false">L88-Q88</f>
        <v>0</v>
      </c>
      <c r="W88" s="222" t="n">
        <f aca="false">M88-R88</f>
        <v>-6</v>
      </c>
      <c r="X88" s="222" t="n">
        <f aca="false">N88-S88</f>
        <v>-6</v>
      </c>
      <c r="Y88" s="222" t="n">
        <f aca="false">O88-T88</f>
        <v>0</v>
      </c>
      <c r="Z88" s="219" t="s">
        <v>460</v>
      </c>
      <c r="AA88" s="219" t="s">
        <v>161</v>
      </c>
      <c r="AB88" s="219" t="s">
        <v>124</v>
      </c>
    </row>
    <row r="89" customFormat="false" ht="14.4" hidden="false" customHeight="false" outlineLevel="0" collapsed="false">
      <c r="A89" s="219" t="s">
        <v>151</v>
      </c>
      <c r="B89" s="221" t="n">
        <v>42948</v>
      </c>
      <c r="C89" s="221" t="n">
        <v>42948</v>
      </c>
      <c r="D89" s="219" t="s">
        <v>456</v>
      </c>
      <c r="E89" s="220" t="s">
        <v>620</v>
      </c>
      <c r="F89" s="220" t="s">
        <v>621</v>
      </c>
      <c r="G89" s="219" t="s">
        <v>463</v>
      </c>
      <c r="H89" s="219" t="s">
        <v>161</v>
      </c>
      <c r="I89" s="222" t="n">
        <v>12</v>
      </c>
      <c r="J89" s="220"/>
      <c r="K89" s="220"/>
      <c r="L89" s="220"/>
      <c r="M89" s="220"/>
      <c r="N89" s="220"/>
      <c r="O89" s="220"/>
      <c r="P89" s="222" t="n">
        <v>100</v>
      </c>
      <c r="Q89" s="222" t="n">
        <v>0</v>
      </c>
      <c r="R89" s="222" t="n">
        <v>6</v>
      </c>
      <c r="S89" s="222" t="n">
        <v>6</v>
      </c>
      <c r="T89" s="222" t="n">
        <v>0</v>
      </c>
      <c r="U89" s="222" t="n">
        <f aca="false">K89-P89</f>
        <v>-100</v>
      </c>
      <c r="V89" s="222" t="n">
        <f aca="false">L89-Q89</f>
        <v>0</v>
      </c>
      <c r="W89" s="222" t="n">
        <f aca="false">M89-R89</f>
        <v>-6</v>
      </c>
      <c r="X89" s="222" t="n">
        <f aca="false">N89-S89</f>
        <v>-6</v>
      </c>
      <c r="Y89" s="222" t="n">
        <f aca="false">O89-T89</f>
        <v>0</v>
      </c>
      <c r="Z89" s="219" t="s">
        <v>460</v>
      </c>
      <c r="AA89" s="219" t="s">
        <v>161</v>
      </c>
      <c r="AB89" s="219" t="s">
        <v>124</v>
      </c>
    </row>
    <row r="90" customFormat="false" ht="14.4" hidden="false" customHeight="false" outlineLevel="0" collapsed="false">
      <c r="A90" s="219" t="s">
        <v>151</v>
      </c>
      <c r="B90" s="221" t="n">
        <v>42948</v>
      </c>
      <c r="C90" s="221" t="n">
        <v>42948</v>
      </c>
      <c r="D90" s="219" t="s">
        <v>456</v>
      </c>
      <c r="E90" s="220" t="s">
        <v>622</v>
      </c>
      <c r="F90" s="220" t="s">
        <v>623</v>
      </c>
      <c r="G90" s="219" t="s">
        <v>463</v>
      </c>
      <c r="H90" s="219" t="s">
        <v>161</v>
      </c>
      <c r="I90" s="222" t="n">
        <v>12</v>
      </c>
      <c r="J90" s="220"/>
      <c r="K90" s="220"/>
      <c r="L90" s="220"/>
      <c r="M90" s="220"/>
      <c r="N90" s="220"/>
      <c r="O90" s="220"/>
      <c r="P90" s="222" t="n">
        <v>100</v>
      </c>
      <c r="Q90" s="222" t="n">
        <v>0</v>
      </c>
      <c r="R90" s="222" t="n">
        <v>6</v>
      </c>
      <c r="S90" s="222" t="n">
        <v>6</v>
      </c>
      <c r="T90" s="222" t="n">
        <v>0</v>
      </c>
      <c r="U90" s="222" t="n">
        <f aca="false">K90-P90</f>
        <v>-100</v>
      </c>
      <c r="V90" s="222" t="n">
        <f aca="false">L90-Q90</f>
        <v>0</v>
      </c>
      <c r="W90" s="222" t="n">
        <f aca="false">M90-R90</f>
        <v>-6</v>
      </c>
      <c r="X90" s="222" t="n">
        <f aca="false">N90-S90</f>
        <v>-6</v>
      </c>
      <c r="Y90" s="222" t="n">
        <f aca="false">O90-T90</f>
        <v>0</v>
      </c>
      <c r="Z90" s="219" t="s">
        <v>460</v>
      </c>
      <c r="AA90" s="219" t="s">
        <v>161</v>
      </c>
      <c r="AB90" s="219" t="s">
        <v>124</v>
      </c>
    </row>
    <row r="91" customFormat="false" ht="14.4" hidden="false" customHeight="false" outlineLevel="0" collapsed="false">
      <c r="A91" s="219" t="s">
        <v>151</v>
      </c>
      <c r="B91" s="221" t="n">
        <v>42948</v>
      </c>
      <c r="C91" s="221" t="n">
        <v>42948</v>
      </c>
      <c r="D91" s="219" t="s">
        <v>456</v>
      </c>
      <c r="E91" s="220" t="s">
        <v>624</v>
      </c>
      <c r="F91" s="220" t="s">
        <v>607</v>
      </c>
      <c r="G91" s="219" t="s">
        <v>463</v>
      </c>
      <c r="H91" s="219" t="s">
        <v>161</v>
      </c>
      <c r="I91" s="222" t="n">
        <v>12</v>
      </c>
      <c r="J91" s="220"/>
      <c r="K91" s="220"/>
      <c r="L91" s="220"/>
      <c r="M91" s="220"/>
      <c r="N91" s="220"/>
      <c r="O91" s="220"/>
      <c r="P91" s="222" t="n">
        <v>100</v>
      </c>
      <c r="Q91" s="222" t="n">
        <v>0</v>
      </c>
      <c r="R91" s="222" t="n">
        <v>6</v>
      </c>
      <c r="S91" s="222" t="n">
        <v>6</v>
      </c>
      <c r="T91" s="222" t="n">
        <v>0</v>
      </c>
      <c r="U91" s="222" t="n">
        <f aca="false">K91-P91</f>
        <v>-100</v>
      </c>
      <c r="V91" s="222" t="n">
        <f aca="false">L91-Q91</f>
        <v>0</v>
      </c>
      <c r="W91" s="222" t="n">
        <f aca="false">M91-R91</f>
        <v>-6</v>
      </c>
      <c r="X91" s="222" t="n">
        <f aca="false">N91-S91</f>
        <v>-6</v>
      </c>
      <c r="Y91" s="222" t="n">
        <f aca="false">O91-T91</f>
        <v>0</v>
      </c>
      <c r="Z91" s="219" t="s">
        <v>460</v>
      </c>
      <c r="AA91" s="219" t="s">
        <v>161</v>
      </c>
      <c r="AB91" s="219" t="s">
        <v>124</v>
      </c>
    </row>
    <row r="92" customFormat="false" ht="14.4" hidden="false" customHeight="false" outlineLevel="0" collapsed="false">
      <c r="A92" s="219" t="s">
        <v>151</v>
      </c>
      <c r="B92" s="221" t="n">
        <v>42948</v>
      </c>
      <c r="C92" s="221" t="n">
        <v>42948</v>
      </c>
      <c r="D92" s="219" t="s">
        <v>456</v>
      </c>
      <c r="E92" s="220" t="s">
        <v>625</v>
      </c>
      <c r="F92" s="220" t="s">
        <v>626</v>
      </c>
      <c r="G92" s="219" t="s">
        <v>463</v>
      </c>
      <c r="H92" s="219" t="s">
        <v>161</v>
      </c>
      <c r="I92" s="222" t="n">
        <v>12</v>
      </c>
      <c r="J92" s="220"/>
      <c r="K92" s="220"/>
      <c r="L92" s="220"/>
      <c r="M92" s="220"/>
      <c r="N92" s="220"/>
      <c r="O92" s="220"/>
      <c r="P92" s="222" t="n">
        <v>100</v>
      </c>
      <c r="Q92" s="222" t="n">
        <v>0</v>
      </c>
      <c r="R92" s="222" t="n">
        <v>6</v>
      </c>
      <c r="S92" s="222" t="n">
        <v>6</v>
      </c>
      <c r="T92" s="222" t="n">
        <v>0</v>
      </c>
      <c r="U92" s="222" t="n">
        <f aca="false">K92-P92</f>
        <v>-100</v>
      </c>
      <c r="V92" s="222" t="n">
        <f aca="false">L92-Q92</f>
        <v>0</v>
      </c>
      <c r="W92" s="222" t="n">
        <f aca="false">M92-R92</f>
        <v>-6</v>
      </c>
      <c r="X92" s="222" t="n">
        <f aca="false">N92-S92</f>
        <v>-6</v>
      </c>
      <c r="Y92" s="222" t="n">
        <f aca="false">O92-T92</f>
        <v>0</v>
      </c>
      <c r="Z92" s="219" t="s">
        <v>460</v>
      </c>
      <c r="AA92" s="219" t="s">
        <v>161</v>
      </c>
      <c r="AB92" s="219" t="s">
        <v>124</v>
      </c>
    </row>
    <row r="93" customFormat="false" ht="14.4" hidden="false" customHeight="false" outlineLevel="0" collapsed="false">
      <c r="A93" s="219" t="s">
        <v>151</v>
      </c>
      <c r="B93" s="221" t="n">
        <v>42948</v>
      </c>
      <c r="C93" s="221" t="n">
        <v>42948</v>
      </c>
      <c r="D93" s="219" t="s">
        <v>456</v>
      </c>
      <c r="E93" s="220" t="s">
        <v>627</v>
      </c>
      <c r="F93" s="220" t="s">
        <v>628</v>
      </c>
      <c r="G93" s="219" t="s">
        <v>463</v>
      </c>
      <c r="H93" s="219" t="s">
        <v>161</v>
      </c>
      <c r="I93" s="222" t="n">
        <v>12</v>
      </c>
      <c r="J93" s="220"/>
      <c r="K93" s="220"/>
      <c r="L93" s="220"/>
      <c r="M93" s="220"/>
      <c r="N93" s="220"/>
      <c r="O93" s="220"/>
      <c r="P93" s="222" t="n">
        <v>100</v>
      </c>
      <c r="Q93" s="222" t="n">
        <v>0</v>
      </c>
      <c r="R93" s="222" t="n">
        <v>6</v>
      </c>
      <c r="S93" s="222" t="n">
        <v>6</v>
      </c>
      <c r="T93" s="222" t="n">
        <v>0</v>
      </c>
      <c r="U93" s="222" t="n">
        <f aca="false">K93-P93</f>
        <v>-100</v>
      </c>
      <c r="V93" s="222" t="n">
        <f aca="false">L93-Q93</f>
        <v>0</v>
      </c>
      <c r="W93" s="222" t="n">
        <f aca="false">M93-R93</f>
        <v>-6</v>
      </c>
      <c r="X93" s="222" t="n">
        <f aca="false">N93-S93</f>
        <v>-6</v>
      </c>
      <c r="Y93" s="222" t="n">
        <f aca="false">O93-T93</f>
        <v>0</v>
      </c>
      <c r="Z93" s="219" t="s">
        <v>460</v>
      </c>
      <c r="AA93" s="219" t="s">
        <v>161</v>
      </c>
      <c r="AB93" s="219" t="s">
        <v>124</v>
      </c>
    </row>
    <row r="94" customFormat="false" ht="14.4" hidden="false" customHeight="false" outlineLevel="0" collapsed="false">
      <c r="A94" s="219" t="s">
        <v>151</v>
      </c>
      <c r="B94" s="221" t="n">
        <v>42948</v>
      </c>
      <c r="C94" s="221" t="n">
        <v>42948</v>
      </c>
      <c r="D94" s="219" t="s">
        <v>456</v>
      </c>
      <c r="E94" s="220" t="s">
        <v>629</v>
      </c>
      <c r="F94" s="220" t="s">
        <v>630</v>
      </c>
      <c r="G94" s="219" t="s">
        <v>463</v>
      </c>
      <c r="H94" s="219" t="s">
        <v>161</v>
      </c>
      <c r="I94" s="222" t="n">
        <v>12</v>
      </c>
      <c r="J94" s="220"/>
      <c r="K94" s="220"/>
      <c r="L94" s="220"/>
      <c r="M94" s="220"/>
      <c r="N94" s="220"/>
      <c r="O94" s="220"/>
      <c r="P94" s="222" t="n">
        <v>100</v>
      </c>
      <c r="Q94" s="222" t="n">
        <v>0</v>
      </c>
      <c r="R94" s="222" t="n">
        <v>6</v>
      </c>
      <c r="S94" s="222" t="n">
        <v>6</v>
      </c>
      <c r="T94" s="222" t="n">
        <v>0</v>
      </c>
      <c r="U94" s="222" t="n">
        <f aca="false">K94-P94</f>
        <v>-100</v>
      </c>
      <c r="V94" s="222" t="n">
        <f aca="false">L94-Q94</f>
        <v>0</v>
      </c>
      <c r="W94" s="222" t="n">
        <f aca="false">M94-R94</f>
        <v>-6</v>
      </c>
      <c r="X94" s="222" t="n">
        <f aca="false">N94-S94</f>
        <v>-6</v>
      </c>
      <c r="Y94" s="222" t="n">
        <f aca="false">O94-T94</f>
        <v>0</v>
      </c>
      <c r="Z94" s="219" t="s">
        <v>460</v>
      </c>
      <c r="AA94" s="219" t="s">
        <v>161</v>
      </c>
      <c r="AB94" s="219" t="s">
        <v>124</v>
      </c>
    </row>
    <row r="95" customFormat="false" ht="14.4" hidden="false" customHeight="false" outlineLevel="0" collapsed="false">
      <c r="A95" s="219" t="s">
        <v>151</v>
      </c>
      <c r="B95" s="221" t="n">
        <v>42948</v>
      </c>
      <c r="C95" s="221" t="n">
        <v>42948</v>
      </c>
      <c r="D95" s="219" t="s">
        <v>456</v>
      </c>
      <c r="E95" s="220" t="s">
        <v>631</v>
      </c>
      <c r="F95" s="220" t="s">
        <v>632</v>
      </c>
      <c r="G95" s="219" t="s">
        <v>463</v>
      </c>
      <c r="H95" s="219" t="s">
        <v>161</v>
      </c>
      <c r="I95" s="222" t="n">
        <v>12</v>
      </c>
      <c r="J95" s="220"/>
      <c r="K95" s="220"/>
      <c r="L95" s="220"/>
      <c r="M95" s="220"/>
      <c r="N95" s="220"/>
      <c r="O95" s="220"/>
      <c r="P95" s="222" t="n">
        <v>100</v>
      </c>
      <c r="Q95" s="222" t="n">
        <v>0</v>
      </c>
      <c r="R95" s="222" t="n">
        <v>6</v>
      </c>
      <c r="S95" s="222" t="n">
        <v>6</v>
      </c>
      <c r="T95" s="222" t="n">
        <v>0</v>
      </c>
      <c r="U95" s="222" t="n">
        <f aca="false">K95-P95</f>
        <v>-100</v>
      </c>
      <c r="V95" s="222" t="n">
        <f aca="false">L95-Q95</f>
        <v>0</v>
      </c>
      <c r="W95" s="222" t="n">
        <f aca="false">M95-R95</f>
        <v>-6</v>
      </c>
      <c r="X95" s="222" t="n">
        <f aca="false">N95-S95</f>
        <v>-6</v>
      </c>
      <c r="Y95" s="222" t="n">
        <f aca="false">O95-T95</f>
        <v>0</v>
      </c>
      <c r="Z95" s="219" t="s">
        <v>460</v>
      </c>
      <c r="AA95" s="219" t="s">
        <v>161</v>
      </c>
      <c r="AB95" s="219" t="s">
        <v>124</v>
      </c>
    </row>
    <row r="96" customFormat="false" ht="14.4" hidden="false" customHeight="false" outlineLevel="0" collapsed="false">
      <c r="A96" s="219" t="s">
        <v>151</v>
      </c>
      <c r="B96" s="221" t="n">
        <v>42948</v>
      </c>
      <c r="C96" s="221" t="n">
        <v>42948</v>
      </c>
      <c r="D96" s="219" t="s">
        <v>456</v>
      </c>
      <c r="E96" s="220" t="s">
        <v>633</v>
      </c>
      <c r="F96" s="220" t="s">
        <v>634</v>
      </c>
      <c r="G96" s="219" t="s">
        <v>463</v>
      </c>
      <c r="H96" s="219" t="s">
        <v>161</v>
      </c>
      <c r="I96" s="222" t="n">
        <v>12</v>
      </c>
      <c r="J96" s="220"/>
      <c r="K96" s="220"/>
      <c r="L96" s="220"/>
      <c r="M96" s="220"/>
      <c r="N96" s="220"/>
      <c r="O96" s="220"/>
      <c r="P96" s="222" t="n">
        <v>100</v>
      </c>
      <c r="Q96" s="222" t="n">
        <v>0</v>
      </c>
      <c r="R96" s="222" t="n">
        <v>6</v>
      </c>
      <c r="S96" s="222" t="n">
        <v>6</v>
      </c>
      <c r="T96" s="222" t="n">
        <v>0</v>
      </c>
      <c r="U96" s="222" t="n">
        <f aca="false">K96-P96</f>
        <v>-100</v>
      </c>
      <c r="V96" s="222" t="n">
        <f aca="false">L96-Q96</f>
        <v>0</v>
      </c>
      <c r="W96" s="222" t="n">
        <f aca="false">M96-R96</f>
        <v>-6</v>
      </c>
      <c r="X96" s="222" t="n">
        <f aca="false">N96-S96</f>
        <v>-6</v>
      </c>
      <c r="Y96" s="222" t="n">
        <f aca="false">O96-T96</f>
        <v>0</v>
      </c>
      <c r="Z96" s="219" t="s">
        <v>460</v>
      </c>
      <c r="AA96" s="219" t="s">
        <v>161</v>
      </c>
      <c r="AB96" s="219" t="s">
        <v>124</v>
      </c>
    </row>
    <row r="97" customFormat="false" ht="14.4" hidden="false" customHeight="false" outlineLevel="0" collapsed="false">
      <c r="A97" s="219" t="s">
        <v>151</v>
      </c>
      <c r="B97" s="221" t="n">
        <v>42948</v>
      </c>
      <c r="C97" s="221" t="n">
        <v>42948</v>
      </c>
      <c r="D97" s="219" t="s">
        <v>456</v>
      </c>
      <c r="E97" s="220" t="s">
        <v>635</v>
      </c>
      <c r="F97" s="220" t="s">
        <v>636</v>
      </c>
      <c r="G97" s="219" t="s">
        <v>463</v>
      </c>
      <c r="H97" s="219" t="s">
        <v>161</v>
      </c>
      <c r="I97" s="222" t="n">
        <v>12</v>
      </c>
      <c r="J97" s="220"/>
      <c r="K97" s="220"/>
      <c r="L97" s="220"/>
      <c r="M97" s="220"/>
      <c r="N97" s="220"/>
      <c r="O97" s="220"/>
      <c r="P97" s="222" t="n">
        <v>100</v>
      </c>
      <c r="Q97" s="222" t="n">
        <v>0</v>
      </c>
      <c r="R97" s="222" t="n">
        <v>6</v>
      </c>
      <c r="S97" s="222" t="n">
        <v>6</v>
      </c>
      <c r="T97" s="222" t="n">
        <v>0</v>
      </c>
      <c r="U97" s="222" t="n">
        <f aca="false">K97-P97</f>
        <v>-100</v>
      </c>
      <c r="V97" s="222" t="n">
        <f aca="false">L97-Q97</f>
        <v>0</v>
      </c>
      <c r="W97" s="222" t="n">
        <f aca="false">M97-R97</f>
        <v>-6</v>
      </c>
      <c r="X97" s="222" t="n">
        <f aca="false">N97-S97</f>
        <v>-6</v>
      </c>
      <c r="Y97" s="222" t="n">
        <f aca="false">O97-T97</f>
        <v>0</v>
      </c>
      <c r="Z97" s="219" t="s">
        <v>460</v>
      </c>
      <c r="AA97" s="219" t="s">
        <v>161</v>
      </c>
      <c r="AB97" s="219" t="s">
        <v>124</v>
      </c>
    </row>
    <row r="98" customFormat="false" ht="14.4" hidden="false" customHeight="false" outlineLevel="0" collapsed="false">
      <c r="A98" s="219" t="s">
        <v>151</v>
      </c>
      <c r="B98" s="221" t="n">
        <v>42948</v>
      </c>
      <c r="C98" s="221" t="n">
        <v>42948</v>
      </c>
      <c r="D98" s="219" t="s">
        <v>456</v>
      </c>
      <c r="E98" s="220" t="s">
        <v>637</v>
      </c>
      <c r="F98" s="220" t="s">
        <v>638</v>
      </c>
      <c r="G98" s="219" t="s">
        <v>463</v>
      </c>
      <c r="H98" s="219" t="s">
        <v>161</v>
      </c>
      <c r="I98" s="222" t="n">
        <v>12</v>
      </c>
      <c r="J98" s="220"/>
      <c r="K98" s="220"/>
      <c r="L98" s="220"/>
      <c r="M98" s="220"/>
      <c r="N98" s="220"/>
      <c r="O98" s="220"/>
      <c r="P98" s="222" t="n">
        <v>100</v>
      </c>
      <c r="Q98" s="222" t="n">
        <v>0</v>
      </c>
      <c r="R98" s="222" t="n">
        <v>6</v>
      </c>
      <c r="S98" s="222" t="n">
        <v>6</v>
      </c>
      <c r="T98" s="222" t="n">
        <v>0</v>
      </c>
      <c r="U98" s="222" t="n">
        <f aca="false">K98-P98</f>
        <v>-100</v>
      </c>
      <c r="V98" s="222" t="n">
        <f aca="false">L98-Q98</f>
        <v>0</v>
      </c>
      <c r="W98" s="222" t="n">
        <f aca="false">M98-R98</f>
        <v>-6</v>
      </c>
      <c r="X98" s="222" t="n">
        <f aca="false">N98-S98</f>
        <v>-6</v>
      </c>
      <c r="Y98" s="222" t="n">
        <f aca="false">O98-T98</f>
        <v>0</v>
      </c>
      <c r="Z98" s="219" t="s">
        <v>460</v>
      </c>
      <c r="AA98" s="219" t="s">
        <v>161</v>
      </c>
      <c r="AB98" s="219" t="s">
        <v>124</v>
      </c>
    </row>
    <row r="99" customFormat="false" ht="14.4" hidden="false" customHeight="false" outlineLevel="0" collapsed="false">
      <c r="A99" s="219" t="s">
        <v>151</v>
      </c>
      <c r="B99" s="221" t="n">
        <v>42948</v>
      </c>
      <c r="C99" s="221" t="n">
        <v>42948</v>
      </c>
      <c r="D99" s="219" t="s">
        <v>456</v>
      </c>
      <c r="E99" s="220" t="s">
        <v>639</v>
      </c>
      <c r="F99" s="220" t="s">
        <v>640</v>
      </c>
      <c r="G99" s="219" t="s">
        <v>463</v>
      </c>
      <c r="H99" s="219" t="s">
        <v>161</v>
      </c>
      <c r="I99" s="222" t="n">
        <v>12</v>
      </c>
      <c r="J99" s="220"/>
      <c r="K99" s="220"/>
      <c r="L99" s="220"/>
      <c r="M99" s="220"/>
      <c r="N99" s="220"/>
      <c r="O99" s="220"/>
      <c r="P99" s="222" t="n">
        <v>100</v>
      </c>
      <c r="Q99" s="222" t="n">
        <v>0</v>
      </c>
      <c r="R99" s="222" t="n">
        <v>6</v>
      </c>
      <c r="S99" s="222" t="n">
        <v>6</v>
      </c>
      <c r="T99" s="222" t="n">
        <v>0</v>
      </c>
      <c r="U99" s="222" t="n">
        <f aca="false">K99-P99</f>
        <v>-100</v>
      </c>
      <c r="V99" s="222" t="n">
        <f aca="false">L99-Q99</f>
        <v>0</v>
      </c>
      <c r="W99" s="222" t="n">
        <f aca="false">M99-R99</f>
        <v>-6</v>
      </c>
      <c r="X99" s="222" t="n">
        <f aca="false">N99-S99</f>
        <v>-6</v>
      </c>
      <c r="Y99" s="222" t="n">
        <f aca="false">O99-T99</f>
        <v>0</v>
      </c>
      <c r="Z99" s="219" t="s">
        <v>460</v>
      </c>
      <c r="AA99" s="219" t="s">
        <v>161</v>
      </c>
      <c r="AB99" s="219" t="s">
        <v>124</v>
      </c>
    </row>
    <row r="100" customFormat="false" ht="14.4" hidden="false" customHeight="false" outlineLevel="0" collapsed="false">
      <c r="A100" s="219" t="s">
        <v>151</v>
      </c>
      <c r="B100" s="221" t="n">
        <v>42948</v>
      </c>
      <c r="C100" s="221" t="n">
        <v>42948</v>
      </c>
      <c r="D100" s="219" t="s">
        <v>456</v>
      </c>
      <c r="E100" s="220" t="s">
        <v>641</v>
      </c>
      <c r="F100" s="220" t="s">
        <v>642</v>
      </c>
      <c r="G100" s="219" t="s">
        <v>463</v>
      </c>
      <c r="H100" s="219" t="s">
        <v>161</v>
      </c>
      <c r="I100" s="222" t="n">
        <v>12</v>
      </c>
      <c r="J100" s="220"/>
      <c r="K100" s="220"/>
      <c r="L100" s="220"/>
      <c r="M100" s="220"/>
      <c r="N100" s="220"/>
      <c r="O100" s="220"/>
      <c r="P100" s="222" t="n">
        <v>100</v>
      </c>
      <c r="Q100" s="222" t="n">
        <v>0</v>
      </c>
      <c r="R100" s="222" t="n">
        <v>6</v>
      </c>
      <c r="S100" s="222" t="n">
        <v>6</v>
      </c>
      <c r="T100" s="222" t="n">
        <v>0</v>
      </c>
      <c r="U100" s="222" t="n">
        <f aca="false">K100-P100</f>
        <v>-100</v>
      </c>
      <c r="V100" s="222" t="n">
        <f aca="false">L100-Q100</f>
        <v>0</v>
      </c>
      <c r="W100" s="222" t="n">
        <f aca="false">M100-R100</f>
        <v>-6</v>
      </c>
      <c r="X100" s="222" t="n">
        <f aca="false">N100-S100</f>
        <v>-6</v>
      </c>
      <c r="Y100" s="222" t="n">
        <f aca="false">O100-T100</f>
        <v>0</v>
      </c>
      <c r="Z100" s="219" t="s">
        <v>460</v>
      </c>
      <c r="AA100" s="219" t="s">
        <v>161</v>
      </c>
      <c r="AB100" s="219" t="s">
        <v>124</v>
      </c>
    </row>
    <row r="101" customFormat="false" ht="14.4" hidden="false" customHeight="false" outlineLevel="0" collapsed="false">
      <c r="A101" s="219" t="s">
        <v>151</v>
      </c>
      <c r="B101" s="221" t="n">
        <v>42948</v>
      </c>
      <c r="C101" s="221" t="n">
        <v>42948</v>
      </c>
      <c r="D101" s="219" t="s">
        <v>456</v>
      </c>
      <c r="E101" s="220" t="s">
        <v>643</v>
      </c>
      <c r="F101" s="220" t="s">
        <v>644</v>
      </c>
      <c r="G101" s="219" t="s">
        <v>463</v>
      </c>
      <c r="H101" s="219" t="s">
        <v>161</v>
      </c>
      <c r="I101" s="222" t="n">
        <v>12</v>
      </c>
      <c r="J101" s="220"/>
      <c r="K101" s="220"/>
      <c r="L101" s="220"/>
      <c r="M101" s="220"/>
      <c r="N101" s="220"/>
      <c r="O101" s="220"/>
      <c r="P101" s="222" t="n">
        <v>100</v>
      </c>
      <c r="Q101" s="222" t="n">
        <v>0</v>
      </c>
      <c r="R101" s="222" t="n">
        <v>6</v>
      </c>
      <c r="S101" s="222" t="n">
        <v>6</v>
      </c>
      <c r="T101" s="222" t="n">
        <v>0</v>
      </c>
      <c r="U101" s="222" t="n">
        <f aca="false">K101-P101</f>
        <v>-100</v>
      </c>
      <c r="V101" s="222" t="n">
        <f aca="false">L101-Q101</f>
        <v>0</v>
      </c>
      <c r="W101" s="222" t="n">
        <f aca="false">M101-R101</f>
        <v>-6</v>
      </c>
      <c r="X101" s="222" t="n">
        <f aca="false">N101-S101</f>
        <v>-6</v>
      </c>
      <c r="Y101" s="222" t="n">
        <f aca="false">O101-T101</f>
        <v>0</v>
      </c>
      <c r="Z101" s="219" t="s">
        <v>460</v>
      </c>
      <c r="AA101" s="219" t="s">
        <v>161</v>
      </c>
      <c r="AB101" s="219" t="s">
        <v>124</v>
      </c>
    </row>
    <row r="102" customFormat="false" ht="14.4" hidden="false" customHeight="false" outlineLevel="0" collapsed="false">
      <c r="A102" s="219" t="s">
        <v>151</v>
      </c>
      <c r="B102" s="221" t="n">
        <v>42948</v>
      </c>
      <c r="C102" s="221" t="n">
        <v>42948</v>
      </c>
      <c r="D102" s="219" t="s">
        <v>456</v>
      </c>
      <c r="E102" s="220" t="s">
        <v>645</v>
      </c>
      <c r="F102" s="220" t="s">
        <v>646</v>
      </c>
      <c r="G102" s="219" t="s">
        <v>463</v>
      </c>
      <c r="H102" s="219" t="s">
        <v>161</v>
      </c>
      <c r="I102" s="222" t="n">
        <v>12</v>
      </c>
      <c r="J102" s="220"/>
      <c r="K102" s="220"/>
      <c r="L102" s="220"/>
      <c r="M102" s="220"/>
      <c r="N102" s="220"/>
      <c r="O102" s="220"/>
      <c r="P102" s="222" t="n">
        <v>100</v>
      </c>
      <c r="Q102" s="222" t="n">
        <v>0</v>
      </c>
      <c r="R102" s="222" t="n">
        <v>6</v>
      </c>
      <c r="S102" s="222" t="n">
        <v>6</v>
      </c>
      <c r="T102" s="222" t="n">
        <v>0</v>
      </c>
      <c r="U102" s="222" t="n">
        <f aca="false">K102-P102</f>
        <v>-100</v>
      </c>
      <c r="V102" s="222" t="n">
        <f aca="false">L102-Q102</f>
        <v>0</v>
      </c>
      <c r="W102" s="222" t="n">
        <f aca="false">M102-R102</f>
        <v>-6</v>
      </c>
      <c r="X102" s="222" t="n">
        <f aca="false">N102-S102</f>
        <v>-6</v>
      </c>
      <c r="Y102" s="222" t="n">
        <f aca="false">O102-T102</f>
        <v>0</v>
      </c>
      <c r="Z102" s="219" t="s">
        <v>460</v>
      </c>
      <c r="AA102" s="219" t="s">
        <v>161</v>
      </c>
      <c r="AB102" s="219" t="s">
        <v>124</v>
      </c>
    </row>
    <row r="103" customFormat="false" ht="14.4" hidden="false" customHeight="false" outlineLevel="0" collapsed="false">
      <c r="A103" s="219" t="s">
        <v>151</v>
      </c>
      <c r="B103" s="221" t="n">
        <v>42948</v>
      </c>
      <c r="C103" s="221" t="n">
        <v>42948</v>
      </c>
      <c r="D103" s="219" t="s">
        <v>456</v>
      </c>
      <c r="E103" s="220" t="s">
        <v>647</v>
      </c>
      <c r="F103" s="220" t="s">
        <v>648</v>
      </c>
      <c r="G103" s="219" t="s">
        <v>463</v>
      </c>
      <c r="H103" s="219" t="s">
        <v>161</v>
      </c>
      <c r="I103" s="222" t="n">
        <v>12</v>
      </c>
      <c r="J103" s="220"/>
      <c r="K103" s="220"/>
      <c r="L103" s="220"/>
      <c r="M103" s="220"/>
      <c r="N103" s="220"/>
      <c r="O103" s="220"/>
      <c r="P103" s="222" t="n">
        <v>100</v>
      </c>
      <c r="Q103" s="222" t="n">
        <v>0</v>
      </c>
      <c r="R103" s="222" t="n">
        <v>6</v>
      </c>
      <c r="S103" s="222" t="n">
        <v>6</v>
      </c>
      <c r="T103" s="222" t="n">
        <v>0</v>
      </c>
      <c r="U103" s="222" t="n">
        <f aca="false">K103-P103</f>
        <v>-100</v>
      </c>
      <c r="V103" s="222" t="n">
        <f aca="false">L103-Q103</f>
        <v>0</v>
      </c>
      <c r="W103" s="222" t="n">
        <f aca="false">M103-R103</f>
        <v>-6</v>
      </c>
      <c r="X103" s="222" t="n">
        <f aca="false">N103-S103</f>
        <v>-6</v>
      </c>
      <c r="Y103" s="222" t="n">
        <f aca="false">O103-T103</f>
        <v>0</v>
      </c>
      <c r="Z103" s="219" t="s">
        <v>460</v>
      </c>
      <c r="AA103" s="219" t="s">
        <v>161</v>
      </c>
      <c r="AB103" s="219" t="s">
        <v>124</v>
      </c>
    </row>
    <row r="104" customFormat="false" ht="14.4" hidden="false" customHeight="false" outlineLevel="0" collapsed="false">
      <c r="A104" s="219" t="s">
        <v>151</v>
      </c>
      <c r="B104" s="221" t="n">
        <v>42948</v>
      </c>
      <c r="C104" s="221" t="n">
        <v>42948</v>
      </c>
      <c r="D104" s="219" t="s">
        <v>456</v>
      </c>
      <c r="E104" s="220" t="s">
        <v>649</v>
      </c>
      <c r="F104" s="220" t="s">
        <v>650</v>
      </c>
      <c r="G104" s="219" t="s">
        <v>463</v>
      </c>
      <c r="H104" s="219" t="s">
        <v>161</v>
      </c>
      <c r="I104" s="222" t="n">
        <v>12</v>
      </c>
      <c r="J104" s="220"/>
      <c r="K104" s="220"/>
      <c r="L104" s="220"/>
      <c r="M104" s="220"/>
      <c r="N104" s="220"/>
      <c r="O104" s="220"/>
      <c r="P104" s="222" t="n">
        <v>100</v>
      </c>
      <c r="Q104" s="222" t="n">
        <v>0</v>
      </c>
      <c r="R104" s="222" t="n">
        <v>6</v>
      </c>
      <c r="S104" s="222" t="n">
        <v>6</v>
      </c>
      <c r="T104" s="222" t="n">
        <v>0</v>
      </c>
      <c r="U104" s="222" t="n">
        <f aca="false">K104-P104</f>
        <v>-100</v>
      </c>
      <c r="V104" s="222" t="n">
        <f aca="false">L104-Q104</f>
        <v>0</v>
      </c>
      <c r="W104" s="222" t="n">
        <f aca="false">M104-R104</f>
        <v>-6</v>
      </c>
      <c r="X104" s="222" t="n">
        <f aca="false">N104-S104</f>
        <v>-6</v>
      </c>
      <c r="Y104" s="222" t="n">
        <f aca="false">O104-T104</f>
        <v>0</v>
      </c>
      <c r="Z104" s="219" t="s">
        <v>460</v>
      </c>
      <c r="AA104" s="219" t="s">
        <v>161</v>
      </c>
      <c r="AB104" s="219" t="s">
        <v>124</v>
      </c>
    </row>
    <row r="105" customFormat="false" ht="14.4" hidden="false" customHeight="false" outlineLevel="0" collapsed="false">
      <c r="A105" s="219" t="s">
        <v>151</v>
      </c>
      <c r="B105" s="221" t="n">
        <v>42948</v>
      </c>
      <c r="C105" s="221" t="n">
        <v>42948</v>
      </c>
      <c r="D105" s="219" t="s">
        <v>456</v>
      </c>
      <c r="E105" s="220" t="s">
        <v>651</v>
      </c>
      <c r="F105" s="220" t="s">
        <v>652</v>
      </c>
      <c r="G105" s="219" t="s">
        <v>463</v>
      </c>
      <c r="H105" s="219" t="s">
        <v>161</v>
      </c>
      <c r="I105" s="222" t="n">
        <v>12</v>
      </c>
      <c r="J105" s="220"/>
      <c r="K105" s="220"/>
      <c r="L105" s="220"/>
      <c r="M105" s="220"/>
      <c r="N105" s="220"/>
      <c r="O105" s="220"/>
      <c r="P105" s="222" t="n">
        <v>100</v>
      </c>
      <c r="Q105" s="222" t="n">
        <v>0</v>
      </c>
      <c r="R105" s="222" t="n">
        <v>6</v>
      </c>
      <c r="S105" s="222" t="n">
        <v>6</v>
      </c>
      <c r="T105" s="222" t="n">
        <v>0</v>
      </c>
      <c r="U105" s="222" t="n">
        <f aca="false">K105-P105</f>
        <v>-100</v>
      </c>
      <c r="V105" s="222" t="n">
        <f aca="false">L105-Q105</f>
        <v>0</v>
      </c>
      <c r="W105" s="222" t="n">
        <f aca="false">M105-R105</f>
        <v>-6</v>
      </c>
      <c r="X105" s="222" t="n">
        <f aca="false">N105-S105</f>
        <v>-6</v>
      </c>
      <c r="Y105" s="222" t="n">
        <f aca="false">O105-T105</f>
        <v>0</v>
      </c>
      <c r="Z105" s="219" t="s">
        <v>460</v>
      </c>
      <c r="AA105" s="219" t="s">
        <v>161</v>
      </c>
      <c r="AB105" s="219" t="s">
        <v>124</v>
      </c>
    </row>
    <row r="106" customFormat="false" ht="14.4" hidden="false" customHeight="false" outlineLevel="0" collapsed="false">
      <c r="A106" s="219" t="s">
        <v>151</v>
      </c>
      <c r="B106" s="221" t="n">
        <v>42948</v>
      </c>
      <c r="C106" s="221" t="n">
        <v>42948</v>
      </c>
      <c r="D106" s="219" t="s">
        <v>456</v>
      </c>
      <c r="E106" s="220" t="s">
        <v>653</v>
      </c>
      <c r="F106" s="220" t="s">
        <v>654</v>
      </c>
      <c r="G106" s="219" t="s">
        <v>463</v>
      </c>
      <c r="H106" s="219" t="s">
        <v>161</v>
      </c>
      <c r="I106" s="222" t="n">
        <v>12</v>
      </c>
      <c r="J106" s="220"/>
      <c r="K106" s="220"/>
      <c r="L106" s="220"/>
      <c r="M106" s="220"/>
      <c r="N106" s="220"/>
      <c r="O106" s="220"/>
      <c r="P106" s="222" t="n">
        <v>100</v>
      </c>
      <c r="Q106" s="222" t="n">
        <v>0</v>
      </c>
      <c r="R106" s="222" t="n">
        <v>6</v>
      </c>
      <c r="S106" s="222" t="n">
        <v>6</v>
      </c>
      <c r="T106" s="222" t="n">
        <v>0</v>
      </c>
      <c r="U106" s="222" t="n">
        <f aca="false">K106-P106</f>
        <v>-100</v>
      </c>
      <c r="V106" s="222" t="n">
        <f aca="false">L106-Q106</f>
        <v>0</v>
      </c>
      <c r="W106" s="222" t="n">
        <f aca="false">M106-R106</f>
        <v>-6</v>
      </c>
      <c r="X106" s="222" t="n">
        <f aca="false">N106-S106</f>
        <v>-6</v>
      </c>
      <c r="Y106" s="222" t="n">
        <f aca="false">O106-T106</f>
        <v>0</v>
      </c>
      <c r="Z106" s="219" t="s">
        <v>460</v>
      </c>
      <c r="AA106" s="219" t="s">
        <v>161</v>
      </c>
      <c r="AB106" s="219" t="s">
        <v>124</v>
      </c>
    </row>
    <row r="107" customFormat="false" ht="14.4" hidden="false" customHeight="false" outlineLevel="0" collapsed="false">
      <c r="A107" s="219" t="s">
        <v>151</v>
      </c>
      <c r="B107" s="221" t="n">
        <v>42948</v>
      </c>
      <c r="C107" s="221" t="n">
        <v>42948</v>
      </c>
      <c r="D107" s="219" t="s">
        <v>456</v>
      </c>
      <c r="E107" s="220" t="s">
        <v>655</v>
      </c>
      <c r="F107" s="220" t="s">
        <v>656</v>
      </c>
      <c r="G107" s="219" t="s">
        <v>463</v>
      </c>
      <c r="H107" s="219" t="s">
        <v>161</v>
      </c>
      <c r="I107" s="222" t="n">
        <v>12</v>
      </c>
      <c r="J107" s="220"/>
      <c r="K107" s="220"/>
      <c r="L107" s="220"/>
      <c r="M107" s="220"/>
      <c r="N107" s="220"/>
      <c r="O107" s="220"/>
      <c r="P107" s="222" t="n">
        <v>100</v>
      </c>
      <c r="Q107" s="222" t="n">
        <v>0</v>
      </c>
      <c r="R107" s="222" t="n">
        <v>6</v>
      </c>
      <c r="S107" s="222" t="n">
        <v>6</v>
      </c>
      <c r="T107" s="222" t="n">
        <v>0</v>
      </c>
      <c r="U107" s="222" t="n">
        <f aca="false">K107-P107</f>
        <v>-100</v>
      </c>
      <c r="V107" s="222" t="n">
        <f aca="false">L107-Q107</f>
        <v>0</v>
      </c>
      <c r="W107" s="222" t="n">
        <f aca="false">M107-R107</f>
        <v>-6</v>
      </c>
      <c r="X107" s="222" t="n">
        <f aca="false">N107-S107</f>
        <v>-6</v>
      </c>
      <c r="Y107" s="222" t="n">
        <f aca="false">O107-T107</f>
        <v>0</v>
      </c>
      <c r="Z107" s="219" t="s">
        <v>460</v>
      </c>
      <c r="AA107" s="219" t="s">
        <v>161</v>
      </c>
      <c r="AB107" s="219" t="s">
        <v>124</v>
      </c>
    </row>
    <row r="108" customFormat="false" ht="14.4" hidden="false" customHeight="false" outlineLevel="0" collapsed="false">
      <c r="A108" s="219" t="s">
        <v>151</v>
      </c>
      <c r="B108" s="221" t="n">
        <v>42948</v>
      </c>
      <c r="C108" s="221" t="n">
        <v>42948</v>
      </c>
      <c r="D108" s="219" t="s">
        <v>456</v>
      </c>
      <c r="E108" s="220" t="s">
        <v>657</v>
      </c>
      <c r="F108" s="220" t="s">
        <v>658</v>
      </c>
      <c r="G108" s="219" t="s">
        <v>463</v>
      </c>
      <c r="H108" s="219" t="s">
        <v>161</v>
      </c>
      <c r="I108" s="222" t="n">
        <v>12</v>
      </c>
      <c r="J108" s="220"/>
      <c r="K108" s="220"/>
      <c r="L108" s="220"/>
      <c r="M108" s="220"/>
      <c r="N108" s="220"/>
      <c r="O108" s="220"/>
      <c r="P108" s="222" t="n">
        <v>100</v>
      </c>
      <c r="Q108" s="222" t="n">
        <v>0</v>
      </c>
      <c r="R108" s="222" t="n">
        <v>6</v>
      </c>
      <c r="S108" s="222" t="n">
        <v>6</v>
      </c>
      <c r="T108" s="222" t="n">
        <v>0</v>
      </c>
      <c r="U108" s="222" t="n">
        <f aca="false">K108-P108</f>
        <v>-100</v>
      </c>
      <c r="V108" s="222" t="n">
        <f aca="false">L108-Q108</f>
        <v>0</v>
      </c>
      <c r="W108" s="222" t="n">
        <f aca="false">M108-R108</f>
        <v>-6</v>
      </c>
      <c r="X108" s="222" t="n">
        <f aca="false">N108-S108</f>
        <v>-6</v>
      </c>
      <c r="Y108" s="222" t="n">
        <f aca="false">O108-T108</f>
        <v>0</v>
      </c>
      <c r="Z108" s="219" t="s">
        <v>460</v>
      </c>
      <c r="AA108" s="219" t="s">
        <v>161</v>
      </c>
      <c r="AB108" s="219" t="s">
        <v>124</v>
      </c>
    </row>
    <row r="109" customFormat="false" ht="14.4" hidden="false" customHeight="false" outlineLevel="0" collapsed="false">
      <c r="A109" s="219" t="s">
        <v>151</v>
      </c>
      <c r="B109" s="221" t="n">
        <v>42948</v>
      </c>
      <c r="C109" s="221" t="n">
        <v>42948</v>
      </c>
      <c r="D109" s="219" t="s">
        <v>456</v>
      </c>
      <c r="E109" s="220" t="s">
        <v>659</v>
      </c>
      <c r="F109" s="220" t="s">
        <v>621</v>
      </c>
      <c r="G109" s="219" t="s">
        <v>463</v>
      </c>
      <c r="H109" s="219" t="s">
        <v>161</v>
      </c>
      <c r="I109" s="222" t="n">
        <v>12</v>
      </c>
      <c r="J109" s="220"/>
      <c r="K109" s="220"/>
      <c r="L109" s="220"/>
      <c r="M109" s="220"/>
      <c r="N109" s="220"/>
      <c r="O109" s="220"/>
      <c r="P109" s="222" t="n">
        <v>100</v>
      </c>
      <c r="Q109" s="222" t="n">
        <v>0</v>
      </c>
      <c r="R109" s="222" t="n">
        <v>6</v>
      </c>
      <c r="S109" s="222" t="n">
        <v>6</v>
      </c>
      <c r="T109" s="222" t="n">
        <v>0</v>
      </c>
      <c r="U109" s="222" t="n">
        <f aca="false">K109-P109</f>
        <v>-100</v>
      </c>
      <c r="V109" s="222" t="n">
        <f aca="false">L109-Q109</f>
        <v>0</v>
      </c>
      <c r="W109" s="222" t="n">
        <f aca="false">M109-R109</f>
        <v>-6</v>
      </c>
      <c r="X109" s="222" t="n">
        <f aca="false">N109-S109</f>
        <v>-6</v>
      </c>
      <c r="Y109" s="222" t="n">
        <f aca="false">O109-T109</f>
        <v>0</v>
      </c>
      <c r="Z109" s="219" t="s">
        <v>460</v>
      </c>
      <c r="AA109" s="219" t="s">
        <v>161</v>
      </c>
      <c r="AB109" s="219" t="s">
        <v>124</v>
      </c>
    </row>
    <row r="110" customFormat="false" ht="14.4" hidden="false" customHeight="false" outlineLevel="0" collapsed="false">
      <c r="A110" s="219" t="s">
        <v>151</v>
      </c>
      <c r="B110" s="221" t="n">
        <v>42948</v>
      </c>
      <c r="C110" s="221" t="n">
        <v>42948</v>
      </c>
      <c r="D110" s="219" t="s">
        <v>456</v>
      </c>
      <c r="E110" s="220" t="s">
        <v>660</v>
      </c>
      <c r="F110" s="220" t="s">
        <v>661</v>
      </c>
      <c r="G110" s="219" t="s">
        <v>463</v>
      </c>
      <c r="H110" s="219" t="s">
        <v>161</v>
      </c>
      <c r="I110" s="222" t="n">
        <v>12</v>
      </c>
      <c r="J110" s="220"/>
      <c r="K110" s="220"/>
      <c r="L110" s="220"/>
      <c r="M110" s="220"/>
      <c r="N110" s="220"/>
      <c r="O110" s="220"/>
      <c r="P110" s="222" t="n">
        <v>100</v>
      </c>
      <c r="Q110" s="222" t="n">
        <v>0</v>
      </c>
      <c r="R110" s="222" t="n">
        <v>6</v>
      </c>
      <c r="S110" s="222" t="n">
        <v>6</v>
      </c>
      <c r="T110" s="222" t="n">
        <v>0</v>
      </c>
      <c r="U110" s="222" t="n">
        <f aca="false">K110-P110</f>
        <v>-100</v>
      </c>
      <c r="V110" s="222" t="n">
        <f aca="false">L110-Q110</f>
        <v>0</v>
      </c>
      <c r="W110" s="222" t="n">
        <f aca="false">M110-R110</f>
        <v>-6</v>
      </c>
      <c r="X110" s="222" t="n">
        <f aca="false">N110-S110</f>
        <v>-6</v>
      </c>
      <c r="Y110" s="222" t="n">
        <f aca="false">O110-T110</f>
        <v>0</v>
      </c>
      <c r="Z110" s="219" t="s">
        <v>460</v>
      </c>
      <c r="AA110" s="219" t="s">
        <v>161</v>
      </c>
      <c r="AB110" s="219" t="s">
        <v>124</v>
      </c>
    </row>
    <row r="111" customFormat="false" ht="14.4" hidden="false" customHeight="false" outlineLevel="0" collapsed="false">
      <c r="A111" s="219" t="s">
        <v>151</v>
      </c>
      <c r="B111" s="221" t="n">
        <v>42948</v>
      </c>
      <c r="C111" s="221" t="n">
        <v>42948</v>
      </c>
      <c r="D111" s="219" t="s">
        <v>456</v>
      </c>
      <c r="E111" s="220" t="s">
        <v>662</v>
      </c>
      <c r="F111" s="220" t="s">
        <v>663</v>
      </c>
      <c r="G111" s="219" t="s">
        <v>463</v>
      </c>
      <c r="H111" s="219" t="s">
        <v>161</v>
      </c>
      <c r="I111" s="222" t="n">
        <v>12</v>
      </c>
      <c r="J111" s="220"/>
      <c r="K111" s="220"/>
      <c r="L111" s="220"/>
      <c r="M111" s="220"/>
      <c r="N111" s="220"/>
      <c r="O111" s="220"/>
      <c r="P111" s="222" t="n">
        <v>100</v>
      </c>
      <c r="Q111" s="222" t="n">
        <v>0</v>
      </c>
      <c r="R111" s="222" t="n">
        <v>6</v>
      </c>
      <c r="S111" s="222" t="n">
        <v>6</v>
      </c>
      <c r="T111" s="222" t="n">
        <v>0</v>
      </c>
      <c r="U111" s="222" t="n">
        <f aca="false">K111-P111</f>
        <v>-100</v>
      </c>
      <c r="V111" s="222" t="n">
        <f aca="false">L111-Q111</f>
        <v>0</v>
      </c>
      <c r="W111" s="222" t="n">
        <f aca="false">M111-R111</f>
        <v>-6</v>
      </c>
      <c r="X111" s="222" t="n">
        <f aca="false">N111-S111</f>
        <v>-6</v>
      </c>
      <c r="Y111" s="222" t="n">
        <f aca="false">O111-T111</f>
        <v>0</v>
      </c>
      <c r="Z111" s="219" t="s">
        <v>460</v>
      </c>
      <c r="AA111" s="219" t="s">
        <v>161</v>
      </c>
      <c r="AB111" s="219" t="s">
        <v>124</v>
      </c>
    </row>
    <row r="112" customFormat="false" ht="14.4" hidden="false" customHeight="false" outlineLevel="0" collapsed="false">
      <c r="A112" s="219" t="s">
        <v>151</v>
      </c>
      <c r="B112" s="221" t="n">
        <v>42948</v>
      </c>
      <c r="C112" s="221" t="n">
        <v>42948</v>
      </c>
      <c r="D112" s="219" t="s">
        <v>664</v>
      </c>
      <c r="E112" s="220"/>
      <c r="F112" s="220" t="s">
        <v>467</v>
      </c>
      <c r="G112" s="219" t="s">
        <v>463</v>
      </c>
      <c r="H112" s="219" t="s">
        <v>161</v>
      </c>
      <c r="I112" s="222" t="n">
        <v>0</v>
      </c>
      <c r="J112" s="220"/>
      <c r="K112" s="220"/>
      <c r="L112" s="220"/>
      <c r="M112" s="220"/>
      <c r="N112" s="220"/>
      <c r="O112" s="220"/>
      <c r="P112" s="222" t="n">
        <v>36267</v>
      </c>
      <c r="Q112" s="222" t="n">
        <v>0</v>
      </c>
      <c r="R112" s="222" t="n">
        <v>0</v>
      </c>
      <c r="S112" s="222" t="n">
        <v>0</v>
      </c>
      <c r="T112" s="222" t="n">
        <v>0</v>
      </c>
      <c r="U112" s="222" t="n">
        <f aca="false">K112-P112</f>
        <v>-36267</v>
      </c>
      <c r="V112" s="222" t="n">
        <f aca="false">L112-Q112</f>
        <v>0</v>
      </c>
      <c r="W112" s="222" t="n">
        <f aca="false">M112-R112</f>
        <v>0</v>
      </c>
      <c r="X112" s="222" t="n">
        <f aca="false">N112-S112</f>
        <v>0</v>
      </c>
      <c r="Y112" s="222" t="n">
        <f aca="false">O112-T112</f>
        <v>0</v>
      </c>
      <c r="Z112" s="219" t="s">
        <v>665</v>
      </c>
      <c r="AA112" s="219" t="s">
        <v>161</v>
      </c>
      <c r="AB112" s="219" t="s">
        <v>124</v>
      </c>
    </row>
    <row r="113" customFormat="false" ht="14.4" hidden="false" customHeight="false" outlineLevel="0" collapsed="false">
      <c r="A113" s="219" t="s">
        <v>151</v>
      </c>
      <c r="B113" s="221" t="n">
        <v>42948</v>
      </c>
      <c r="C113" s="221" t="n">
        <v>42948</v>
      </c>
      <c r="D113" s="219" t="s">
        <v>666</v>
      </c>
      <c r="E113" s="220"/>
      <c r="F113" s="220" t="s">
        <v>467</v>
      </c>
      <c r="G113" s="219" t="s">
        <v>463</v>
      </c>
      <c r="H113" s="219" t="s">
        <v>161</v>
      </c>
      <c r="I113" s="222" t="n">
        <v>0</v>
      </c>
      <c r="J113" s="220"/>
      <c r="K113" s="220"/>
      <c r="L113" s="220"/>
      <c r="M113" s="220"/>
      <c r="N113" s="220"/>
      <c r="O113" s="220"/>
      <c r="P113" s="222" t="n">
        <v>3478482.97</v>
      </c>
      <c r="Q113" s="222" t="n">
        <v>0</v>
      </c>
      <c r="R113" s="222" t="n">
        <v>0</v>
      </c>
      <c r="S113" s="222" t="n">
        <v>0</v>
      </c>
      <c r="T113" s="222" t="n">
        <v>0</v>
      </c>
      <c r="U113" s="222" t="n">
        <f aca="false">K113-P113</f>
        <v>-3478482.97</v>
      </c>
      <c r="V113" s="222" t="n">
        <f aca="false">L113-Q113</f>
        <v>0</v>
      </c>
      <c r="W113" s="222" t="n">
        <f aca="false">M113-R113</f>
        <v>0</v>
      </c>
      <c r="X113" s="222" t="n">
        <f aca="false">N113-S113</f>
        <v>0</v>
      </c>
      <c r="Y113" s="222" t="n">
        <f aca="false">O113-T113</f>
        <v>0</v>
      </c>
      <c r="Z113" s="219" t="s">
        <v>665</v>
      </c>
      <c r="AA113" s="219" t="s">
        <v>161</v>
      </c>
      <c r="AB113" s="219" t="s">
        <v>124</v>
      </c>
    </row>
    <row r="114" customFormat="false" ht="14.4" hidden="false" customHeight="false" outlineLevel="0" collapsed="false">
      <c r="A114" s="219" t="s">
        <v>151</v>
      </c>
      <c r="B114" s="221" t="n">
        <v>42979</v>
      </c>
      <c r="C114" s="221" t="n">
        <v>42979</v>
      </c>
      <c r="D114" s="219" t="s">
        <v>466</v>
      </c>
      <c r="E114" s="220"/>
      <c r="F114" s="220" t="s">
        <v>467</v>
      </c>
      <c r="G114" s="219" t="s">
        <v>463</v>
      </c>
      <c r="H114" s="219" t="s">
        <v>161</v>
      </c>
      <c r="I114" s="222" t="n">
        <v>12</v>
      </c>
      <c r="J114" s="220"/>
      <c r="K114" s="220"/>
      <c r="L114" s="220"/>
      <c r="M114" s="220"/>
      <c r="N114" s="220"/>
      <c r="O114" s="220"/>
      <c r="P114" s="222" t="n">
        <v>400</v>
      </c>
      <c r="Q114" s="222" t="n">
        <v>0</v>
      </c>
      <c r="R114" s="222" t="n">
        <v>24</v>
      </c>
      <c r="S114" s="222" t="n">
        <v>24</v>
      </c>
      <c r="T114" s="222" t="n">
        <v>0</v>
      </c>
      <c r="U114" s="222" t="n">
        <f aca="false">K114-P114</f>
        <v>-400</v>
      </c>
      <c r="V114" s="222" t="n">
        <f aca="false">L114-Q114</f>
        <v>0</v>
      </c>
      <c r="W114" s="222" t="n">
        <f aca="false">M114-R114</f>
        <v>-24</v>
      </c>
      <c r="X114" s="222" t="n">
        <f aca="false">N114-S114</f>
        <v>-24</v>
      </c>
      <c r="Y114" s="222" t="n">
        <f aca="false">O114-T114</f>
        <v>0</v>
      </c>
      <c r="Z114" s="219" t="s">
        <v>468</v>
      </c>
      <c r="AA114" s="219" t="s">
        <v>161</v>
      </c>
      <c r="AB114" s="219" t="s">
        <v>124</v>
      </c>
    </row>
    <row r="115" customFormat="false" ht="14.4" hidden="false" customHeight="false" outlineLevel="0" collapsed="false">
      <c r="A115" s="219" t="s">
        <v>151</v>
      </c>
      <c r="B115" s="221" t="n">
        <v>42979</v>
      </c>
      <c r="C115" s="221" t="n">
        <v>42979</v>
      </c>
      <c r="D115" s="219" t="s">
        <v>456</v>
      </c>
      <c r="E115" s="220" t="s">
        <v>667</v>
      </c>
      <c r="F115" s="220" t="s">
        <v>656</v>
      </c>
      <c r="G115" s="219" t="s">
        <v>463</v>
      </c>
      <c r="H115" s="219" t="s">
        <v>161</v>
      </c>
      <c r="I115" s="222" t="n">
        <v>12</v>
      </c>
      <c r="J115" s="220"/>
      <c r="K115" s="220"/>
      <c r="L115" s="220"/>
      <c r="M115" s="220"/>
      <c r="N115" s="220"/>
      <c r="O115" s="220"/>
      <c r="P115" s="222" t="n">
        <v>500</v>
      </c>
      <c r="Q115" s="222" t="n">
        <v>0</v>
      </c>
      <c r="R115" s="222" t="n">
        <v>30</v>
      </c>
      <c r="S115" s="222" t="n">
        <v>30</v>
      </c>
      <c r="T115" s="222" t="n">
        <v>0</v>
      </c>
      <c r="U115" s="222" t="n">
        <f aca="false">K115-P115</f>
        <v>-500</v>
      </c>
      <c r="V115" s="222" t="n">
        <f aca="false">L115-Q115</f>
        <v>0</v>
      </c>
      <c r="W115" s="222" t="n">
        <f aca="false">M115-R115</f>
        <v>-30</v>
      </c>
      <c r="X115" s="222" t="n">
        <f aca="false">N115-S115</f>
        <v>-30</v>
      </c>
      <c r="Y115" s="222" t="n">
        <f aca="false">O115-T115</f>
        <v>0</v>
      </c>
      <c r="Z115" s="219" t="s">
        <v>460</v>
      </c>
      <c r="AA115" s="219" t="s">
        <v>161</v>
      </c>
      <c r="AB115" s="219" t="s">
        <v>124</v>
      </c>
    </row>
    <row r="116" customFormat="false" ht="14.4" hidden="false" customHeight="false" outlineLevel="0" collapsed="false">
      <c r="A116" s="219" t="s">
        <v>151</v>
      </c>
      <c r="B116" s="221" t="n">
        <v>42979</v>
      </c>
      <c r="C116" s="221" t="n">
        <v>42979</v>
      </c>
      <c r="D116" s="219" t="s">
        <v>456</v>
      </c>
      <c r="E116" s="220" t="s">
        <v>471</v>
      </c>
      <c r="F116" s="220" t="s">
        <v>472</v>
      </c>
      <c r="G116" s="219" t="s">
        <v>463</v>
      </c>
      <c r="H116" s="219" t="s">
        <v>161</v>
      </c>
      <c r="I116" s="222" t="n">
        <v>12</v>
      </c>
      <c r="J116" s="220"/>
      <c r="K116" s="220"/>
      <c r="L116" s="220"/>
      <c r="M116" s="220"/>
      <c r="N116" s="220"/>
      <c r="O116" s="220"/>
      <c r="P116" s="222" t="n">
        <v>100</v>
      </c>
      <c r="Q116" s="222" t="n">
        <v>0</v>
      </c>
      <c r="R116" s="222" t="n">
        <v>6</v>
      </c>
      <c r="S116" s="222" t="n">
        <v>6</v>
      </c>
      <c r="T116" s="222" t="n">
        <v>0</v>
      </c>
      <c r="U116" s="222" t="n">
        <f aca="false">K116-P116</f>
        <v>-100</v>
      </c>
      <c r="V116" s="222" t="n">
        <f aca="false">L116-Q116</f>
        <v>0</v>
      </c>
      <c r="W116" s="222" t="n">
        <f aca="false">M116-R116</f>
        <v>-6</v>
      </c>
      <c r="X116" s="222" t="n">
        <f aca="false">N116-S116</f>
        <v>-6</v>
      </c>
      <c r="Y116" s="222" t="n">
        <f aca="false">O116-T116</f>
        <v>0</v>
      </c>
      <c r="Z116" s="219" t="s">
        <v>460</v>
      </c>
      <c r="AA116" s="219" t="s">
        <v>161</v>
      </c>
      <c r="AB116" s="219" t="s">
        <v>124</v>
      </c>
    </row>
    <row r="117" customFormat="false" ht="14.4" hidden="false" customHeight="false" outlineLevel="0" collapsed="false">
      <c r="A117" s="219" t="s">
        <v>151</v>
      </c>
      <c r="B117" s="221" t="n">
        <v>42979</v>
      </c>
      <c r="C117" s="221" t="n">
        <v>42979</v>
      </c>
      <c r="D117" s="219" t="s">
        <v>456</v>
      </c>
      <c r="E117" s="220" t="s">
        <v>668</v>
      </c>
      <c r="F117" s="220" t="s">
        <v>669</v>
      </c>
      <c r="G117" s="219" t="s">
        <v>463</v>
      </c>
      <c r="H117" s="219" t="s">
        <v>161</v>
      </c>
      <c r="I117" s="222" t="n">
        <v>12</v>
      </c>
      <c r="J117" s="220"/>
      <c r="K117" s="220"/>
      <c r="L117" s="220"/>
      <c r="M117" s="220"/>
      <c r="N117" s="220"/>
      <c r="O117" s="220"/>
      <c r="P117" s="222" t="n">
        <v>100</v>
      </c>
      <c r="Q117" s="222" t="n">
        <v>0</v>
      </c>
      <c r="R117" s="222" t="n">
        <v>6</v>
      </c>
      <c r="S117" s="222" t="n">
        <v>6</v>
      </c>
      <c r="T117" s="222" t="n">
        <v>0</v>
      </c>
      <c r="U117" s="222" t="n">
        <f aca="false">K117-P117</f>
        <v>-100</v>
      </c>
      <c r="V117" s="222" t="n">
        <f aca="false">L117-Q117</f>
        <v>0</v>
      </c>
      <c r="W117" s="222" t="n">
        <f aca="false">M117-R117</f>
        <v>-6</v>
      </c>
      <c r="X117" s="222" t="n">
        <f aca="false">N117-S117</f>
        <v>-6</v>
      </c>
      <c r="Y117" s="222" t="n">
        <f aca="false">O117-T117</f>
        <v>0</v>
      </c>
      <c r="Z117" s="219" t="s">
        <v>460</v>
      </c>
      <c r="AA117" s="219" t="s">
        <v>161</v>
      </c>
      <c r="AB117" s="219" t="s">
        <v>124</v>
      </c>
    </row>
    <row r="118" customFormat="false" ht="14.4" hidden="false" customHeight="false" outlineLevel="0" collapsed="false">
      <c r="A118" s="219" t="s">
        <v>151</v>
      </c>
      <c r="B118" s="221" t="n">
        <v>42979</v>
      </c>
      <c r="C118" s="221" t="n">
        <v>42979</v>
      </c>
      <c r="D118" s="219" t="s">
        <v>456</v>
      </c>
      <c r="E118" s="220" t="s">
        <v>670</v>
      </c>
      <c r="F118" s="220" t="s">
        <v>671</v>
      </c>
      <c r="G118" s="219" t="s">
        <v>463</v>
      </c>
      <c r="H118" s="219" t="s">
        <v>161</v>
      </c>
      <c r="I118" s="222" t="n">
        <v>12</v>
      </c>
      <c r="J118" s="220"/>
      <c r="K118" s="220"/>
      <c r="L118" s="220"/>
      <c r="M118" s="220"/>
      <c r="N118" s="220"/>
      <c r="O118" s="220"/>
      <c r="P118" s="222" t="n">
        <v>100</v>
      </c>
      <c r="Q118" s="222" t="n">
        <v>0</v>
      </c>
      <c r="R118" s="222" t="n">
        <v>6</v>
      </c>
      <c r="S118" s="222" t="n">
        <v>6</v>
      </c>
      <c r="T118" s="222" t="n">
        <v>0</v>
      </c>
      <c r="U118" s="222" t="n">
        <f aca="false">K118-P118</f>
        <v>-100</v>
      </c>
      <c r="V118" s="222" t="n">
        <f aca="false">L118-Q118</f>
        <v>0</v>
      </c>
      <c r="W118" s="222" t="n">
        <f aca="false">M118-R118</f>
        <v>-6</v>
      </c>
      <c r="X118" s="222" t="n">
        <f aca="false">N118-S118</f>
        <v>-6</v>
      </c>
      <c r="Y118" s="222" t="n">
        <f aca="false">O118-T118</f>
        <v>0</v>
      </c>
      <c r="Z118" s="219" t="s">
        <v>460</v>
      </c>
      <c r="AA118" s="219" t="s">
        <v>161</v>
      </c>
      <c r="AB118" s="219" t="s">
        <v>124</v>
      </c>
    </row>
    <row r="119" customFormat="false" ht="14.4" hidden="false" customHeight="false" outlineLevel="0" collapsed="false">
      <c r="A119" s="219" t="s">
        <v>151</v>
      </c>
      <c r="B119" s="221" t="n">
        <v>42979</v>
      </c>
      <c r="C119" s="221" t="n">
        <v>42979</v>
      </c>
      <c r="D119" s="219" t="s">
        <v>456</v>
      </c>
      <c r="E119" s="220" t="s">
        <v>475</v>
      </c>
      <c r="F119" s="220" t="s">
        <v>476</v>
      </c>
      <c r="G119" s="219" t="s">
        <v>463</v>
      </c>
      <c r="H119" s="219" t="s">
        <v>161</v>
      </c>
      <c r="I119" s="222" t="n">
        <v>12</v>
      </c>
      <c r="J119" s="220"/>
      <c r="K119" s="220"/>
      <c r="L119" s="220"/>
      <c r="M119" s="220"/>
      <c r="N119" s="220"/>
      <c r="O119" s="220"/>
      <c r="P119" s="222" t="n">
        <v>100</v>
      </c>
      <c r="Q119" s="222" t="n">
        <v>0</v>
      </c>
      <c r="R119" s="222" t="n">
        <v>6</v>
      </c>
      <c r="S119" s="222" t="n">
        <v>6</v>
      </c>
      <c r="T119" s="222" t="n">
        <v>0</v>
      </c>
      <c r="U119" s="222" t="n">
        <f aca="false">K119-P119</f>
        <v>-100</v>
      </c>
      <c r="V119" s="222" t="n">
        <f aca="false">L119-Q119</f>
        <v>0</v>
      </c>
      <c r="W119" s="222" t="n">
        <f aca="false">M119-R119</f>
        <v>-6</v>
      </c>
      <c r="X119" s="222" t="n">
        <f aca="false">N119-S119</f>
        <v>-6</v>
      </c>
      <c r="Y119" s="222" t="n">
        <f aca="false">O119-T119</f>
        <v>0</v>
      </c>
      <c r="Z119" s="219" t="s">
        <v>460</v>
      </c>
      <c r="AA119" s="219" t="s">
        <v>161</v>
      </c>
      <c r="AB119" s="219" t="s">
        <v>124</v>
      </c>
    </row>
    <row r="120" customFormat="false" ht="14.4" hidden="false" customHeight="false" outlineLevel="0" collapsed="false">
      <c r="A120" s="219" t="s">
        <v>151</v>
      </c>
      <c r="B120" s="221" t="n">
        <v>42979</v>
      </c>
      <c r="C120" s="221" t="n">
        <v>42979</v>
      </c>
      <c r="D120" s="219" t="s">
        <v>456</v>
      </c>
      <c r="E120" s="220" t="s">
        <v>461</v>
      </c>
      <c r="F120" s="220" t="s">
        <v>462</v>
      </c>
      <c r="G120" s="219" t="s">
        <v>463</v>
      </c>
      <c r="H120" s="219" t="s">
        <v>161</v>
      </c>
      <c r="I120" s="222" t="n">
        <v>12</v>
      </c>
      <c r="J120" s="220"/>
      <c r="K120" s="220"/>
      <c r="L120" s="220"/>
      <c r="M120" s="220"/>
      <c r="N120" s="220"/>
      <c r="O120" s="220"/>
      <c r="P120" s="222" t="n">
        <v>100</v>
      </c>
      <c r="Q120" s="222" t="n">
        <v>0</v>
      </c>
      <c r="R120" s="222" t="n">
        <v>6</v>
      </c>
      <c r="S120" s="222" t="n">
        <v>6</v>
      </c>
      <c r="T120" s="222" t="n">
        <v>0</v>
      </c>
      <c r="U120" s="222" t="n">
        <f aca="false">K120-P120</f>
        <v>-100</v>
      </c>
      <c r="V120" s="222" t="n">
        <f aca="false">L120-Q120</f>
        <v>0</v>
      </c>
      <c r="W120" s="222" t="n">
        <f aca="false">M120-R120</f>
        <v>-6</v>
      </c>
      <c r="X120" s="222" t="n">
        <f aca="false">N120-S120</f>
        <v>-6</v>
      </c>
      <c r="Y120" s="222" t="n">
        <f aca="false">O120-T120</f>
        <v>0</v>
      </c>
      <c r="Z120" s="219" t="s">
        <v>460</v>
      </c>
      <c r="AA120" s="219" t="s">
        <v>161</v>
      </c>
      <c r="AB120" s="219" t="s">
        <v>124</v>
      </c>
    </row>
    <row r="121" customFormat="false" ht="14.4" hidden="false" customHeight="false" outlineLevel="0" collapsed="false">
      <c r="A121" s="219" t="s">
        <v>151</v>
      </c>
      <c r="B121" s="221" t="n">
        <v>42979</v>
      </c>
      <c r="C121" s="221" t="n">
        <v>42979</v>
      </c>
      <c r="D121" s="219" t="s">
        <v>456</v>
      </c>
      <c r="E121" s="220" t="s">
        <v>477</v>
      </c>
      <c r="F121" s="220" t="s">
        <v>478</v>
      </c>
      <c r="G121" s="219" t="s">
        <v>463</v>
      </c>
      <c r="H121" s="219" t="s">
        <v>161</v>
      </c>
      <c r="I121" s="222" t="n">
        <v>12</v>
      </c>
      <c r="J121" s="220"/>
      <c r="K121" s="220"/>
      <c r="L121" s="220"/>
      <c r="M121" s="220"/>
      <c r="N121" s="220"/>
      <c r="O121" s="220"/>
      <c r="P121" s="222" t="n">
        <v>100</v>
      </c>
      <c r="Q121" s="222" t="n">
        <v>0</v>
      </c>
      <c r="R121" s="222" t="n">
        <v>6</v>
      </c>
      <c r="S121" s="222" t="n">
        <v>6</v>
      </c>
      <c r="T121" s="222" t="n">
        <v>0</v>
      </c>
      <c r="U121" s="222" t="n">
        <f aca="false">K121-P121</f>
        <v>-100</v>
      </c>
      <c r="V121" s="222" t="n">
        <f aca="false">L121-Q121</f>
        <v>0</v>
      </c>
      <c r="W121" s="222" t="n">
        <f aca="false">M121-R121</f>
        <v>-6</v>
      </c>
      <c r="X121" s="222" t="n">
        <f aca="false">N121-S121</f>
        <v>-6</v>
      </c>
      <c r="Y121" s="222" t="n">
        <f aca="false">O121-T121</f>
        <v>0</v>
      </c>
      <c r="Z121" s="219" t="s">
        <v>460</v>
      </c>
      <c r="AA121" s="219" t="s">
        <v>161</v>
      </c>
      <c r="AB121" s="219" t="s">
        <v>124</v>
      </c>
    </row>
    <row r="122" customFormat="false" ht="14.4" hidden="false" customHeight="false" outlineLevel="0" collapsed="false">
      <c r="A122" s="219" t="s">
        <v>151</v>
      </c>
      <c r="B122" s="221" t="n">
        <v>42979</v>
      </c>
      <c r="C122" s="221" t="n">
        <v>42979</v>
      </c>
      <c r="D122" s="219" t="s">
        <v>456</v>
      </c>
      <c r="E122" s="220" t="s">
        <v>479</v>
      </c>
      <c r="F122" s="220" t="s">
        <v>480</v>
      </c>
      <c r="G122" s="219" t="s">
        <v>463</v>
      </c>
      <c r="H122" s="219" t="s">
        <v>161</v>
      </c>
      <c r="I122" s="222" t="n">
        <v>12</v>
      </c>
      <c r="J122" s="220"/>
      <c r="K122" s="220"/>
      <c r="L122" s="220"/>
      <c r="M122" s="220"/>
      <c r="N122" s="220"/>
      <c r="O122" s="220"/>
      <c r="P122" s="222" t="n">
        <v>100</v>
      </c>
      <c r="Q122" s="222" t="n">
        <v>0</v>
      </c>
      <c r="R122" s="222" t="n">
        <v>6</v>
      </c>
      <c r="S122" s="222" t="n">
        <v>6</v>
      </c>
      <c r="T122" s="222" t="n">
        <v>0</v>
      </c>
      <c r="U122" s="222" t="n">
        <f aca="false">K122-P122</f>
        <v>-100</v>
      </c>
      <c r="V122" s="222" t="n">
        <f aca="false">L122-Q122</f>
        <v>0</v>
      </c>
      <c r="W122" s="222" t="n">
        <f aca="false">M122-R122</f>
        <v>-6</v>
      </c>
      <c r="X122" s="222" t="n">
        <f aca="false">N122-S122</f>
        <v>-6</v>
      </c>
      <c r="Y122" s="222" t="n">
        <f aca="false">O122-T122</f>
        <v>0</v>
      </c>
      <c r="Z122" s="219" t="s">
        <v>460</v>
      </c>
      <c r="AA122" s="219" t="s">
        <v>161</v>
      </c>
      <c r="AB122" s="219" t="s">
        <v>124</v>
      </c>
    </row>
    <row r="123" customFormat="false" ht="14.4" hidden="false" customHeight="false" outlineLevel="0" collapsed="false">
      <c r="A123" s="219" t="s">
        <v>151</v>
      </c>
      <c r="B123" s="221" t="n">
        <v>42979</v>
      </c>
      <c r="C123" s="221" t="n">
        <v>42979</v>
      </c>
      <c r="D123" s="219" t="s">
        <v>456</v>
      </c>
      <c r="E123" s="220" t="s">
        <v>481</v>
      </c>
      <c r="F123" s="220" t="s">
        <v>482</v>
      </c>
      <c r="G123" s="219" t="s">
        <v>463</v>
      </c>
      <c r="H123" s="219" t="s">
        <v>161</v>
      </c>
      <c r="I123" s="222" t="n">
        <v>12</v>
      </c>
      <c r="J123" s="220"/>
      <c r="K123" s="220"/>
      <c r="L123" s="220"/>
      <c r="M123" s="220"/>
      <c r="N123" s="220"/>
      <c r="O123" s="220"/>
      <c r="P123" s="222" t="n">
        <v>100</v>
      </c>
      <c r="Q123" s="222" t="n">
        <v>0</v>
      </c>
      <c r="R123" s="222" t="n">
        <v>6</v>
      </c>
      <c r="S123" s="222" t="n">
        <v>6</v>
      </c>
      <c r="T123" s="222" t="n">
        <v>0</v>
      </c>
      <c r="U123" s="222" t="n">
        <f aca="false">K123-P123</f>
        <v>-100</v>
      </c>
      <c r="V123" s="222" t="n">
        <f aca="false">L123-Q123</f>
        <v>0</v>
      </c>
      <c r="W123" s="222" t="n">
        <f aca="false">M123-R123</f>
        <v>-6</v>
      </c>
      <c r="X123" s="222" t="n">
        <f aca="false">N123-S123</f>
        <v>-6</v>
      </c>
      <c r="Y123" s="222" t="n">
        <f aca="false">O123-T123</f>
        <v>0</v>
      </c>
      <c r="Z123" s="219" t="s">
        <v>460</v>
      </c>
      <c r="AA123" s="219" t="s">
        <v>161</v>
      </c>
      <c r="AB123" s="219" t="s">
        <v>124</v>
      </c>
    </row>
    <row r="124" customFormat="false" ht="14.4" hidden="false" customHeight="false" outlineLevel="0" collapsed="false">
      <c r="A124" s="219" t="s">
        <v>151</v>
      </c>
      <c r="B124" s="221" t="n">
        <v>42979</v>
      </c>
      <c r="C124" s="221" t="n">
        <v>42979</v>
      </c>
      <c r="D124" s="219" t="s">
        <v>456</v>
      </c>
      <c r="E124" s="220" t="s">
        <v>483</v>
      </c>
      <c r="F124" s="220" t="s">
        <v>484</v>
      </c>
      <c r="G124" s="219" t="s">
        <v>463</v>
      </c>
      <c r="H124" s="219" t="s">
        <v>161</v>
      </c>
      <c r="I124" s="222" t="n">
        <v>12</v>
      </c>
      <c r="J124" s="220"/>
      <c r="K124" s="220"/>
      <c r="L124" s="220"/>
      <c r="M124" s="220"/>
      <c r="N124" s="220"/>
      <c r="O124" s="220"/>
      <c r="P124" s="222" t="n">
        <v>100</v>
      </c>
      <c r="Q124" s="222" t="n">
        <v>0</v>
      </c>
      <c r="R124" s="222" t="n">
        <v>6</v>
      </c>
      <c r="S124" s="222" t="n">
        <v>6</v>
      </c>
      <c r="T124" s="222" t="n">
        <v>0</v>
      </c>
      <c r="U124" s="222" t="n">
        <f aca="false">K124-P124</f>
        <v>-100</v>
      </c>
      <c r="V124" s="222" t="n">
        <f aca="false">L124-Q124</f>
        <v>0</v>
      </c>
      <c r="W124" s="222" t="n">
        <f aca="false">M124-R124</f>
        <v>-6</v>
      </c>
      <c r="X124" s="222" t="n">
        <f aca="false">N124-S124</f>
        <v>-6</v>
      </c>
      <c r="Y124" s="222" t="n">
        <f aca="false">O124-T124</f>
        <v>0</v>
      </c>
      <c r="Z124" s="219" t="s">
        <v>460</v>
      </c>
      <c r="AA124" s="219" t="s">
        <v>161</v>
      </c>
      <c r="AB124" s="219" t="s">
        <v>124</v>
      </c>
    </row>
    <row r="125" customFormat="false" ht="14.4" hidden="false" customHeight="false" outlineLevel="0" collapsed="false">
      <c r="A125" s="219" t="s">
        <v>151</v>
      </c>
      <c r="B125" s="221" t="n">
        <v>42979</v>
      </c>
      <c r="C125" s="221" t="n">
        <v>42979</v>
      </c>
      <c r="D125" s="219" t="s">
        <v>456</v>
      </c>
      <c r="E125" s="220" t="s">
        <v>485</v>
      </c>
      <c r="F125" s="220" t="s">
        <v>486</v>
      </c>
      <c r="G125" s="219" t="s">
        <v>463</v>
      </c>
      <c r="H125" s="219" t="s">
        <v>161</v>
      </c>
      <c r="I125" s="222" t="n">
        <v>12</v>
      </c>
      <c r="J125" s="220"/>
      <c r="K125" s="220"/>
      <c r="L125" s="220"/>
      <c r="M125" s="220"/>
      <c r="N125" s="220"/>
      <c r="O125" s="220"/>
      <c r="P125" s="222" t="n">
        <v>100</v>
      </c>
      <c r="Q125" s="222" t="n">
        <v>0</v>
      </c>
      <c r="R125" s="222" t="n">
        <v>6</v>
      </c>
      <c r="S125" s="222" t="n">
        <v>6</v>
      </c>
      <c r="T125" s="222" t="n">
        <v>0</v>
      </c>
      <c r="U125" s="222" t="n">
        <f aca="false">K125-P125</f>
        <v>-100</v>
      </c>
      <c r="V125" s="222" t="n">
        <f aca="false">L125-Q125</f>
        <v>0</v>
      </c>
      <c r="W125" s="222" t="n">
        <f aca="false">M125-R125</f>
        <v>-6</v>
      </c>
      <c r="X125" s="222" t="n">
        <f aca="false">N125-S125</f>
        <v>-6</v>
      </c>
      <c r="Y125" s="222" t="n">
        <f aca="false">O125-T125</f>
        <v>0</v>
      </c>
      <c r="Z125" s="219" t="s">
        <v>460</v>
      </c>
      <c r="AA125" s="219" t="s">
        <v>161</v>
      </c>
      <c r="AB125" s="219" t="s">
        <v>124</v>
      </c>
    </row>
    <row r="126" customFormat="false" ht="14.4" hidden="false" customHeight="false" outlineLevel="0" collapsed="false">
      <c r="A126" s="219" t="s">
        <v>151</v>
      </c>
      <c r="B126" s="221" t="n">
        <v>42979</v>
      </c>
      <c r="C126" s="221" t="n">
        <v>42979</v>
      </c>
      <c r="D126" s="219" t="s">
        <v>456</v>
      </c>
      <c r="E126" s="220" t="s">
        <v>487</v>
      </c>
      <c r="F126" s="220" t="s">
        <v>488</v>
      </c>
      <c r="G126" s="219" t="s">
        <v>463</v>
      </c>
      <c r="H126" s="219" t="s">
        <v>161</v>
      </c>
      <c r="I126" s="222" t="n">
        <v>12</v>
      </c>
      <c r="J126" s="220"/>
      <c r="K126" s="220"/>
      <c r="L126" s="220"/>
      <c r="M126" s="220"/>
      <c r="N126" s="220"/>
      <c r="O126" s="220"/>
      <c r="P126" s="222" t="n">
        <v>100</v>
      </c>
      <c r="Q126" s="222" t="n">
        <v>0</v>
      </c>
      <c r="R126" s="222" t="n">
        <v>6</v>
      </c>
      <c r="S126" s="222" t="n">
        <v>6</v>
      </c>
      <c r="T126" s="222" t="n">
        <v>0</v>
      </c>
      <c r="U126" s="222" t="n">
        <f aca="false">K126-P126</f>
        <v>-100</v>
      </c>
      <c r="V126" s="222" t="n">
        <f aca="false">L126-Q126</f>
        <v>0</v>
      </c>
      <c r="W126" s="222" t="n">
        <f aca="false">M126-R126</f>
        <v>-6</v>
      </c>
      <c r="X126" s="222" t="n">
        <f aca="false">N126-S126</f>
        <v>-6</v>
      </c>
      <c r="Y126" s="222" t="n">
        <f aca="false">O126-T126</f>
        <v>0</v>
      </c>
      <c r="Z126" s="219" t="s">
        <v>460</v>
      </c>
      <c r="AA126" s="219" t="s">
        <v>161</v>
      </c>
      <c r="AB126" s="219" t="s">
        <v>124</v>
      </c>
    </row>
    <row r="127" customFormat="false" ht="14.4" hidden="false" customHeight="false" outlineLevel="0" collapsed="false">
      <c r="A127" s="219" t="s">
        <v>151</v>
      </c>
      <c r="B127" s="221" t="n">
        <v>42979</v>
      </c>
      <c r="C127" s="221" t="n">
        <v>42979</v>
      </c>
      <c r="D127" s="219" t="s">
        <v>456</v>
      </c>
      <c r="E127" s="220" t="s">
        <v>489</v>
      </c>
      <c r="F127" s="220" t="s">
        <v>490</v>
      </c>
      <c r="G127" s="219" t="s">
        <v>463</v>
      </c>
      <c r="H127" s="219" t="s">
        <v>161</v>
      </c>
      <c r="I127" s="222" t="n">
        <v>12</v>
      </c>
      <c r="J127" s="220"/>
      <c r="K127" s="220"/>
      <c r="L127" s="220"/>
      <c r="M127" s="220"/>
      <c r="N127" s="220"/>
      <c r="O127" s="220"/>
      <c r="P127" s="222" t="n">
        <v>100</v>
      </c>
      <c r="Q127" s="222" t="n">
        <v>0</v>
      </c>
      <c r="R127" s="222" t="n">
        <v>6</v>
      </c>
      <c r="S127" s="222" t="n">
        <v>6</v>
      </c>
      <c r="T127" s="222" t="n">
        <v>0</v>
      </c>
      <c r="U127" s="222" t="n">
        <f aca="false">K127-P127</f>
        <v>-100</v>
      </c>
      <c r="V127" s="222" t="n">
        <f aca="false">L127-Q127</f>
        <v>0</v>
      </c>
      <c r="W127" s="222" t="n">
        <f aca="false">M127-R127</f>
        <v>-6</v>
      </c>
      <c r="X127" s="222" t="n">
        <f aca="false">N127-S127</f>
        <v>-6</v>
      </c>
      <c r="Y127" s="222" t="n">
        <f aca="false">O127-T127</f>
        <v>0</v>
      </c>
      <c r="Z127" s="219" t="s">
        <v>460</v>
      </c>
      <c r="AA127" s="219" t="s">
        <v>161</v>
      </c>
      <c r="AB127" s="219" t="s">
        <v>124</v>
      </c>
    </row>
    <row r="128" customFormat="false" ht="14.4" hidden="false" customHeight="false" outlineLevel="0" collapsed="false">
      <c r="A128" s="219" t="s">
        <v>151</v>
      </c>
      <c r="B128" s="221" t="n">
        <v>42979</v>
      </c>
      <c r="C128" s="221" t="n">
        <v>42979</v>
      </c>
      <c r="D128" s="219" t="s">
        <v>456</v>
      </c>
      <c r="E128" s="220" t="s">
        <v>491</v>
      </c>
      <c r="F128" s="220" t="s">
        <v>492</v>
      </c>
      <c r="G128" s="219" t="s">
        <v>463</v>
      </c>
      <c r="H128" s="219" t="s">
        <v>161</v>
      </c>
      <c r="I128" s="222" t="n">
        <v>12</v>
      </c>
      <c r="J128" s="220"/>
      <c r="K128" s="220"/>
      <c r="L128" s="220"/>
      <c r="M128" s="220"/>
      <c r="N128" s="220"/>
      <c r="O128" s="220"/>
      <c r="P128" s="222" t="n">
        <v>100</v>
      </c>
      <c r="Q128" s="222" t="n">
        <v>0</v>
      </c>
      <c r="R128" s="222" t="n">
        <v>6</v>
      </c>
      <c r="S128" s="222" t="n">
        <v>6</v>
      </c>
      <c r="T128" s="222" t="n">
        <v>0</v>
      </c>
      <c r="U128" s="222" t="n">
        <f aca="false">K128-P128</f>
        <v>-100</v>
      </c>
      <c r="V128" s="222" t="n">
        <f aca="false">L128-Q128</f>
        <v>0</v>
      </c>
      <c r="W128" s="222" t="n">
        <f aca="false">M128-R128</f>
        <v>-6</v>
      </c>
      <c r="X128" s="222" t="n">
        <f aca="false">N128-S128</f>
        <v>-6</v>
      </c>
      <c r="Y128" s="222" t="n">
        <f aca="false">O128-T128</f>
        <v>0</v>
      </c>
      <c r="Z128" s="219" t="s">
        <v>460</v>
      </c>
      <c r="AA128" s="219" t="s">
        <v>161</v>
      </c>
      <c r="AB128" s="219" t="s">
        <v>124</v>
      </c>
    </row>
    <row r="129" customFormat="false" ht="14.4" hidden="false" customHeight="false" outlineLevel="0" collapsed="false">
      <c r="A129" s="219" t="s">
        <v>151</v>
      </c>
      <c r="B129" s="221" t="n">
        <v>42979</v>
      </c>
      <c r="C129" s="221" t="n">
        <v>42979</v>
      </c>
      <c r="D129" s="219" t="s">
        <v>456</v>
      </c>
      <c r="E129" s="220" t="s">
        <v>493</v>
      </c>
      <c r="F129" s="220" t="s">
        <v>494</v>
      </c>
      <c r="G129" s="219" t="s">
        <v>463</v>
      </c>
      <c r="H129" s="219" t="s">
        <v>161</v>
      </c>
      <c r="I129" s="222" t="n">
        <v>12</v>
      </c>
      <c r="J129" s="220"/>
      <c r="K129" s="220"/>
      <c r="L129" s="220"/>
      <c r="M129" s="220"/>
      <c r="N129" s="220"/>
      <c r="O129" s="220"/>
      <c r="P129" s="222" t="n">
        <v>100</v>
      </c>
      <c r="Q129" s="222" t="n">
        <v>0</v>
      </c>
      <c r="R129" s="222" t="n">
        <v>6</v>
      </c>
      <c r="S129" s="222" t="n">
        <v>6</v>
      </c>
      <c r="T129" s="222" t="n">
        <v>0</v>
      </c>
      <c r="U129" s="222" t="n">
        <f aca="false">K129-P129</f>
        <v>-100</v>
      </c>
      <c r="V129" s="222" t="n">
        <f aca="false">L129-Q129</f>
        <v>0</v>
      </c>
      <c r="W129" s="222" t="n">
        <f aca="false">M129-R129</f>
        <v>-6</v>
      </c>
      <c r="X129" s="222" t="n">
        <f aca="false">N129-S129</f>
        <v>-6</v>
      </c>
      <c r="Y129" s="222" t="n">
        <f aca="false">O129-T129</f>
        <v>0</v>
      </c>
      <c r="Z129" s="219" t="s">
        <v>460</v>
      </c>
      <c r="AA129" s="219" t="s">
        <v>161</v>
      </c>
      <c r="AB129" s="219" t="s">
        <v>124</v>
      </c>
    </row>
    <row r="130" customFormat="false" ht="14.4" hidden="false" customHeight="false" outlineLevel="0" collapsed="false">
      <c r="A130" s="219" t="s">
        <v>151</v>
      </c>
      <c r="B130" s="221" t="n">
        <v>42979</v>
      </c>
      <c r="C130" s="221" t="n">
        <v>42979</v>
      </c>
      <c r="D130" s="219" t="s">
        <v>456</v>
      </c>
      <c r="E130" s="220" t="s">
        <v>495</v>
      </c>
      <c r="F130" s="220" t="s">
        <v>496</v>
      </c>
      <c r="G130" s="219" t="s">
        <v>463</v>
      </c>
      <c r="H130" s="219" t="s">
        <v>161</v>
      </c>
      <c r="I130" s="222" t="n">
        <v>12</v>
      </c>
      <c r="J130" s="220"/>
      <c r="K130" s="220"/>
      <c r="L130" s="220"/>
      <c r="M130" s="220"/>
      <c r="N130" s="220"/>
      <c r="O130" s="220"/>
      <c r="P130" s="222" t="n">
        <v>100</v>
      </c>
      <c r="Q130" s="222" t="n">
        <v>0</v>
      </c>
      <c r="R130" s="222" t="n">
        <v>6</v>
      </c>
      <c r="S130" s="222" t="n">
        <v>6</v>
      </c>
      <c r="T130" s="222" t="n">
        <v>0</v>
      </c>
      <c r="U130" s="222" t="n">
        <f aca="false">K130-P130</f>
        <v>-100</v>
      </c>
      <c r="V130" s="222" t="n">
        <f aca="false">L130-Q130</f>
        <v>0</v>
      </c>
      <c r="W130" s="222" t="n">
        <f aca="false">M130-R130</f>
        <v>-6</v>
      </c>
      <c r="X130" s="222" t="n">
        <f aca="false">N130-S130</f>
        <v>-6</v>
      </c>
      <c r="Y130" s="222" t="n">
        <f aca="false">O130-T130</f>
        <v>0</v>
      </c>
      <c r="Z130" s="219" t="s">
        <v>460</v>
      </c>
      <c r="AA130" s="219" t="s">
        <v>161</v>
      </c>
      <c r="AB130" s="219" t="s">
        <v>124</v>
      </c>
    </row>
    <row r="131" customFormat="false" ht="14.4" hidden="false" customHeight="false" outlineLevel="0" collapsed="false">
      <c r="A131" s="219" t="s">
        <v>151</v>
      </c>
      <c r="B131" s="221" t="n">
        <v>42979</v>
      </c>
      <c r="C131" s="221" t="n">
        <v>42979</v>
      </c>
      <c r="D131" s="219" t="s">
        <v>456</v>
      </c>
      <c r="E131" s="220" t="s">
        <v>672</v>
      </c>
      <c r="F131" s="220" t="s">
        <v>555</v>
      </c>
      <c r="G131" s="219" t="s">
        <v>463</v>
      </c>
      <c r="H131" s="219" t="s">
        <v>161</v>
      </c>
      <c r="I131" s="222" t="n">
        <v>12</v>
      </c>
      <c r="J131" s="220"/>
      <c r="K131" s="220"/>
      <c r="L131" s="220"/>
      <c r="M131" s="220"/>
      <c r="N131" s="220"/>
      <c r="O131" s="220"/>
      <c r="P131" s="222" t="n">
        <v>100</v>
      </c>
      <c r="Q131" s="222" t="n">
        <v>0</v>
      </c>
      <c r="R131" s="222" t="n">
        <v>6</v>
      </c>
      <c r="S131" s="222" t="n">
        <v>6</v>
      </c>
      <c r="T131" s="222" t="n">
        <v>0</v>
      </c>
      <c r="U131" s="222" t="n">
        <f aca="false">K131-P131</f>
        <v>-100</v>
      </c>
      <c r="V131" s="222" t="n">
        <f aca="false">L131-Q131</f>
        <v>0</v>
      </c>
      <c r="W131" s="222" t="n">
        <f aca="false">M131-R131</f>
        <v>-6</v>
      </c>
      <c r="X131" s="222" t="n">
        <f aca="false">N131-S131</f>
        <v>-6</v>
      </c>
      <c r="Y131" s="222" t="n">
        <f aca="false">O131-T131</f>
        <v>0</v>
      </c>
      <c r="Z131" s="219" t="s">
        <v>460</v>
      </c>
      <c r="AA131" s="219" t="s">
        <v>161</v>
      </c>
      <c r="AB131" s="219" t="s">
        <v>124</v>
      </c>
    </row>
    <row r="132" customFormat="false" ht="14.4" hidden="false" customHeight="false" outlineLevel="0" collapsed="false">
      <c r="A132" s="219" t="s">
        <v>151</v>
      </c>
      <c r="B132" s="221" t="n">
        <v>42979</v>
      </c>
      <c r="C132" s="221" t="n">
        <v>42979</v>
      </c>
      <c r="D132" s="219" t="s">
        <v>456</v>
      </c>
      <c r="E132" s="220" t="s">
        <v>497</v>
      </c>
      <c r="F132" s="220" t="s">
        <v>498</v>
      </c>
      <c r="G132" s="219" t="s">
        <v>463</v>
      </c>
      <c r="H132" s="219" t="s">
        <v>161</v>
      </c>
      <c r="I132" s="222" t="n">
        <v>12</v>
      </c>
      <c r="J132" s="220"/>
      <c r="K132" s="220"/>
      <c r="L132" s="220"/>
      <c r="M132" s="220"/>
      <c r="N132" s="220"/>
      <c r="O132" s="220"/>
      <c r="P132" s="222" t="n">
        <v>100</v>
      </c>
      <c r="Q132" s="222" t="n">
        <v>0</v>
      </c>
      <c r="R132" s="222" t="n">
        <v>6</v>
      </c>
      <c r="S132" s="222" t="n">
        <v>6</v>
      </c>
      <c r="T132" s="222" t="n">
        <v>0</v>
      </c>
      <c r="U132" s="222" t="n">
        <f aca="false">K132-P132</f>
        <v>-100</v>
      </c>
      <c r="V132" s="222" t="n">
        <f aca="false">L132-Q132</f>
        <v>0</v>
      </c>
      <c r="W132" s="222" t="n">
        <f aca="false">M132-R132</f>
        <v>-6</v>
      </c>
      <c r="X132" s="222" t="n">
        <f aca="false">N132-S132</f>
        <v>-6</v>
      </c>
      <c r="Y132" s="222" t="n">
        <f aca="false">O132-T132</f>
        <v>0</v>
      </c>
      <c r="Z132" s="219" t="s">
        <v>460</v>
      </c>
      <c r="AA132" s="219" t="s">
        <v>161</v>
      </c>
      <c r="AB132" s="219" t="s">
        <v>124</v>
      </c>
    </row>
    <row r="133" customFormat="false" ht="14.4" hidden="false" customHeight="false" outlineLevel="0" collapsed="false">
      <c r="A133" s="219" t="s">
        <v>151</v>
      </c>
      <c r="B133" s="221" t="n">
        <v>42979</v>
      </c>
      <c r="C133" s="221" t="n">
        <v>42979</v>
      </c>
      <c r="D133" s="219" t="s">
        <v>456</v>
      </c>
      <c r="E133" s="220" t="s">
        <v>499</v>
      </c>
      <c r="F133" s="220" t="s">
        <v>500</v>
      </c>
      <c r="G133" s="219" t="s">
        <v>463</v>
      </c>
      <c r="H133" s="219" t="s">
        <v>161</v>
      </c>
      <c r="I133" s="222" t="n">
        <v>12</v>
      </c>
      <c r="J133" s="220"/>
      <c r="K133" s="220"/>
      <c r="L133" s="220"/>
      <c r="M133" s="220"/>
      <c r="N133" s="220"/>
      <c r="O133" s="220"/>
      <c r="P133" s="222" t="n">
        <v>100</v>
      </c>
      <c r="Q133" s="222" t="n">
        <v>0</v>
      </c>
      <c r="R133" s="222" t="n">
        <v>6</v>
      </c>
      <c r="S133" s="222" t="n">
        <v>6</v>
      </c>
      <c r="T133" s="222" t="n">
        <v>0</v>
      </c>
      <c r="U133" s="222" t="n">
        <f aca="false">K133-P133</f>
        <v>-100</v>
      </c>
      <c r="V133" s="222" t="n">
        <f aca="false">L133-Q133</f>
        <v>0</v>
      </c>
      <c r="W133" s="222" t="n">
        <f aca="false">M133-R133</f>
        <v>-6</v>
      </c>
      <c r="X133" s="222" t="n">
        <f aca="false">N133-S133</f>
        <v>-6</v>
      </c>
      <c r="Y133" s="222" t="n">
        <f aca="false">O133-T133</f>
        <v>0</v>
      </c>
      <c r="Z133" s="219" t="s">
        <v>460</v>
      </c>
      <c r="AA133" s="219" t="s">
        <v>161</v>
      </c>
      <c r="AB133" s="219" t="s">
        <v>124</v>
      </c>
    </row>
    <row r="134" customFormat="false" ht="14.4" hidden="false" customHeight="false" outlineLevel="0" collapsed="false">
      <c r="A134" s="219" t="s">
        <v>151</v>
      </c>
      <c r="B134" s="221" t="n">
        <v>42979</v>
      </c>
      <c r="C134" s="221" t="n">
        <v>42979</v>
      </c>
      <c r="D134" s="219" t="s">
        <v>456</v>
      </c>
      <c r="E134" s="220" t="s">
        <v>501</v>
      </c>
      <c r="F134" s="220" t="s">
        <v>502</v>
      </c>
      <c r="G134" s="219" t="s">
        <v>463</v>
      </c>
      <c r="H134" s="219" t="s">
        <v>161</v>
      </c>
      <c r="I134" s="222" t="n">
        <v>12</v>
      </c>
      <c r="J134" s="220"/>
      <c r="K134" s="220"/>
      <c r="L134" s="220"/>
      <c r="M134" s="220"/>
      <c r="N134" s="220"/>
      <c r="O134" s="220"/>
      <c r="P134" s="222" t="n">
        <v>100</v>
      </c>
      <c r="Q134" s="222" t="n">
        <v>0</v>
      </c>
      <c r="R134" s="222" t="n">
        <v>6</v>
      </c>
      <c r="S134" s="222" t="n">
        <v>6</v>
      </c>
      <c r="T134" s="222" t="n">
        <v>0</v>
      </c>
      <c r="U134" s="222" t="n">
        <f aca="false">K134-P134</f>
        <v>-100</v>
      </c>
      <c r="V134" s="222" t="n">
        <f aca="false">L134-Q134</f>
        <v>0</v>
      </c>
      <c r="W134" s="222" t="n">
        <f aca="false">M134-R134</f>
        <v>-6</v>
      </c>
      <c r="X134" s="222" t="n">
        <f aca="false">N134-S134</f>
        <v>-6</v>
      </c>
      <c r="Y134" s="222" t="n">
        <f aca="false">O134-T134</f>
        <v>0</v>
      </c>
      <c r="Z134" s="219" t="s">
        <v>460</v>
      </c>
      <c r="AA134" s="219" t="s">
        <v>161</v>
      </c>
      <c r="AB134" s="219" t="s">
        <v>124</v>
      </c>
    </row>
    <row r="135" customFormat="false" ht="14.4" hidden="false" customHeight="false" outlineLevel="0" collapsed="false">
      <c r="A135" s="219" t="s">
        <v>151</v>
      </c>
      <c r="B135" s="221" t="n">
        <v>42979</v>
      </c>
      <c r="C135" s="221" t="n">
        <v>42979</v>
      </c>
      <c r="D135" s="219" t="s">
        <v>456</v>
      </c>
      <c r="E135" s="220" t="s">
        <v>503</v>
      </c>
      <c r="F135" s="220" t="s">
        <v>504</v>
      </c>
      <c r="G135" s="219" t="s">
        <v>463</v>
      </c>
      <c r="H135" s="219" t="s">
        <v>161</v>
      </c>
      <c r="I135" s="222" t="n">
        <v>12</v>
      </c>
      <c r="J135" s="220"/>
      <c r="K135" s="220"/>
      <c r="L135" s="220"/>
      <c r="M135" s="220"/>
      <c r="N135" s="220"/>
      <c r="O135" s="220"/>
      <c r="P135" s="222" t="n">
        <v>100</v>
      </c>
      <c r="Q135" s="222" t="n">
        <v>0</v>
      </c>
      <c r="R135" s="222" t="n">
        <v>6</v>
      </c>
      <c r="S135" s="222" t="n">
        <v>6</v>
      </c>
      <c r="T135" s="222" t="n">
        <v>0</v>
      </c>
      <c r="U135" s="222" t="n">
        <f aca="false">K135-P135</f>
        <v>-100</v>
      </c>
      <c r="V135" s="222" t="n">
        <f aca="false">L135-Q135</f>
        <v>0</v>
      </c>
      <c r="W135" s="222" t="n">
        <f aca="false">M135-R135</f>
        <v>-6</v>
      </c>
      <c r="X135" s="222" t="n">
        <f aca="false">N135-S135</f>
        <v>-6</v>
      </c>
      <c r="Y135" s="222" t="n">
        <f aca="false">O135-T135</f>
        <v>0</v>
      </c>
      <c r="Z135" s="219" t="s">
        <v>460</v>
      </c>
      <c r="AA135" s="219" t="s">
        <v>161</v>
      </c>
      <c r="AB135" s="219" t="s">
        <v>124</v>
      </c>
    </row>
    <row r="136" customFormat="false" ht="14.4" hidden="false" customHeight="false" outlineLevel="0" collapsed="false">
      <c r="A136" s="219" t="s">
        <v>151</v>
      </c>
      <c r="B136" s="221" t="n">
        <v>42979</v>
      </c>
      <c r="C136" s="221" t="n">
        <v>42979</v>
      </c>
      <c r="D136" s="219" t="s">
        <v>456</v>
      </c>
      <c r="E136" s="220" t="s">
        <v>507</v>
      </c>
      <c r="F136" s="220" t="s">
        <v>508</v>
      </c>
      <c r="G136" s="219" t="s">
        <v>463</v>
      </c>
      <c r="H136" s="219" t="s">
        <v>161</v>
      </c>
      <c r="I136" s="222" t="n">
        <v>12</v>
      </c>
      <c r="J136" s="220"/>
      <c r="K136" s="220"/>
      <c r="L136" s="220"/>
      <c r="M136" s="220"/>
      <c r="N136" s="220"/>
      <c r="O136" s="220"/>
      <c r="P136" s="222" t="n">
        <v>100</v>
      </c>
      <c r="Q136" s="222" t="n">
        <v>0</v>
      </c>
      <c r="R136" s="222" t="n">
        <v>6</v>
      </c>
      <c r="S136" s="222" t="n">
        <v>6</v>
      </c>
      <c r="T136" s="222" t="n">
        <v>0</v>
      </c>
      <c r="U136" s="222" t="n">
        <f aca="false">K136-P136</f>
        <v>-100</v>
      </c>
      <c r="V136" s="222" t="n">
        <f aca="false">L136-Q136</f>
        <v>0</v>
      </c>
      <c r="W136" s="222" t="n">
        <f aca="false">M136-R136</f>
        <v>-6</v>
      </c>
      <c r="X136" s="222" t="n">
        <f aca="false">N136-S136</f>
        <v>-6</v>
      </c>
      <c r="Y136" s="222" t="n">
        <f aca="false">O136-T136</f>
        <v>0</v>
      </c>
      <c r="Z136" s="219" t="s">
        <v>460</v>
      </c>
      <c r="AA136" s="219" t="s">
        <v>161</v>
      </c>
      <c r="AB136" s="219" t="s">
        <v>124</v>
      </c>
    </row>
    <row r="137" customFormat="false" ht="14.4" hidden="false" customHeight="false" outlineLevel="0" collapsed="false">
      <c r="A137" s="219" t="s">
        <v>151</v>
      </c>
      <c r="B137" s="221" t="n">
        <v>42979</v>
      </c>
      <c r="C137" s="221" t="n">
        <v>42979</v>
      </c>
      <c r="D137" s="219" t="s">
        <v>456</v>
      </c>
      <c r="E137" s="220" t="s">
        <v>673</v>
      </c>
      <c r="F137" s="220" t="s">
        <v>674</v>
      </c>
      <c r="G137" s="219" t="s">
        <v>463</v>
      </c>
      <c r="H137" s="219" t="s">
        <v>161</v>
      </c>
      <c r="I137" s="222" t="n">
        <v>12</v>
      </c>
      <c r="J137" s="220"/>
      <c r="K137" s="220"/>
      <c r="L137" s="220"/>
      <c r="M137" s="220"/>
      <c r="N137" s="220"/>
      <c r="O137" s="220"/>
      <c r="P137" s="222" t="n">
        <v>100</v>
      </c>
      <c r="Q137" s="222" t="n">
        <v>0</v>
      </c>
      <c r="R137" s="222" t="n">
        <v>6</v>
      </c>
      <c r="S137" s="222" t="n">
        <v>6</v>
      </c>
      <c r="T137" s="222" t="n">
        <v>0</v>
      </c>
      <c r="U137" s="222" t="n">
        <f aca="false">K137-P137</f>
        <v>-100</v>
      </c>
      <c r="V137" s="222" t="n">
        <f aca="false">L137-Q137</f>
        <v>0</v>
      </c>
      <c r="W137" s="222" t="n">
        <f aca="false">M137-R137</f>
        <v>-6</v>
      </c>
      <c r="X137" s="222" t="n">
        <f aca="false">N137-S137</f>
        <v>-6</v>
      </c>
      <c r="Y137" s="222" t="n">
        <f aca="false">O137-T137</f>
        <v>0</v>
      </c>
      <c r="Z137" s="219" t="s">
        <v>460</v>
      </c>
      <c r="AA137" s="219" t="s">
        <v>161</v>
      </c>
      <c r="AB137" s="219" t="s">
        <v>124</v>
      </c>
    </row>
    <row r="138" customFormat="false" ht="14.4" hidden="false" customHeight="false" outlineLevel="0" collapsed="false">
      <c r="A138" s="219" t="s">
        <v>151</v>
      </c>
      <c r="B138" s="221" t="n">
        <v>42979</v>
      </c>
      <c r="C138" s="221" t="n">
        <v>42979</v>
      </c>
      <c r="D138" s="219" t="s">
        <v>456</v>
      </c>
      <c r="E138" s="220" t="s">
        <v>509</v>
      </c>
      <c r="F138" s="220" t="s">
        <v>510</v>
      </c>
      <c r="G138" s="219" t="s">
        <v>463</v>
      </c>
      <c r="H138" s="219" t="s">
        <v>161</v>
      </c>
      <c r="I138" s="222" t="n">
        <v>12</v>
      </c>
      <c r="J138" s="220"/>
      <c r="K138" s="220"/>
      <c r="L138" s="220"/>
      <c r="M138" s="220"/>
      <c r="N138" s="220"/>
      <c r="O138" s="220"/>
      <c r="P138" s="222" t="n">
        <v>100</v>
      </c>
      <c r="Q138" s="222" t="n">
        <v>0</v>
      </c>
      <c r="R138" s="222" t="n">
        <v>6</v>
      </c>
      <c r="S138" s="222" t="n">
        <v>6</v>
      </c>
      <c r="T138" s="222" t="n">
        <v>0</v>
      </c>
      <c r="U138" s="222" t="n">
        <f aca="false">K138-P138</f>
        <v>-100</v>
      </c>
      <c r="V138" s="222" t="n">
        <f aca="false">L138-Q138</f>
        <v>0</v>
      </c>
      <c r="W138" s="222" t="n">
        <f aca="false">M138-R138</f>
        <v>-6</v>
      </c>
      <c r="X138" s="222" t="n">
        <f aca="false">N138-S138</f>
        <v>-6</v>
      </c>
      <c r="Y138" s="222" t="n">
        <f aca="false">O138-T138</f>
        <v>0</v>
      </c>
      <c r="Z138" s="219" t="s">
        <v>460</v>
      </c>
      <c r="AA138" s="219" t="s">
        <v>161</v>
      </c>
      <c r="AB138" s="219" t="s">
        <v>124</v>
      </c>
    </row>
    <row r="139" customFormat="false" ht="14.4" hidden="false" customHeight="false" outlineLevel="0" collapsed="false">
      <c r="A139" s="219" t="s">
        <v>151</v>
      </c>
      <c r="B139" s="221" t="n">
        <v>42979</v>
      </c>
      <c r="C139" s="221" t="n">
        <v>42979</v>
      </c>
      <c r="D139" s="219" t="s">
        <v>456</v>
      </c>
      <c r="E139" s="220" t="s">
        <v>511</v>
      </c>
      <c r="F139" s="220" t="s">
        <v>512</v>
      </c>
      <c r="G139" s="219" t="s">
        <v>463</v>
      </c>
      <c r="H139" s="219" t="s">
        <v>161</v>
      </c>
      <c r="I139" s="222" t="n">
        <v>12</v>
      </c>
      <c r="J139" s="220"/>
      <c r="K139" s="220"/>
      <c r="L139" s="220"/>
      <c r="M139" s="220"/>
      <c r="N139" s="220"/>
      <c r="O139" s="220"/>
      <c r="P139" s="222" t="n">
        <v>100</v>
      </c>
      <c r="Q139" s="222" t="n">
        <v>0</v>
      </c>
      <c r="R139" s="222" t="n">
        <v>6</v>
      </c>
      <c r="S139" s="222" t="n">
        <v>6</v>
      </c>
      <c r="T139" s="222" t="n">
        <v>0</v>
      </c>
      <c r="U139" s="222" t="n">
        <f aca="false">K139-P139</f>
        <v>-100</v>
      </c>
      <c r="V139" s="222" t="n">
        <f aca="false">L139-Q139</f>
        <v>0</v>
      </c>
      <c r="W139" s="222" t="n">
        <f aca="false">M139-R139</f>
        <v>-6</v>
      </c>
      <c r="X139" s="222" t="n">
        <f aca="false">N139-S139</f>
        <v>-6</v>
      </c>
      <c r="Y139" s="222" t="n">
        <f aca="false">O139-T139</f>
        <v>0</v>
      </c>
      <c r="Z139" s="219" t="s">
        <v>460</v>
      </c>
      <c r="AA139" s="219" t="s">
        <v>161</v>
      </c>
      <c r="AB139" s="219" t="s">
        <v>124</v>
      </c>
    </row>
    <row r="140" customFormat="false" ht="14.4" hidden="false" customHeight="false" outlineLevel="0" collapsed="false">
      <c r="A140" s="219" t="s">
        <v>151</v>
      </c>
      <c r="B140" s="221" t="n">
        <v>42979</v>
      </c>
      <c r="C140" s="221" t="n">
        <v>42979</v>
      </c>
      <c r="D140" s="219" t="s">
        <v>456</v>
      </c>
      <c r="E140" s="220" t="s">
        <v>675</v>
      </c>
      <c r="F140" s="220" t="s">
        <v>676</v>
      </c>
      <c r="G140" s="219" t="s">
        <v>463</v>
      </c>
      <c r="H140" s="219" t="s">
        <v>161</v>
      </c>
      <c r="I140" s="222" t="n">
        <v>12</v>
      </c>
      <c r="J140" s="220"/>
      <c r="K140" s="220"/>
      <c r="L140" s="220"/>
      <c r="M140" s="220"/>
      <c r="N140" s="220"/>
      <c r="O140" s="220"/>
      <c r="P140" s="222" t="n">
        <v>100</v>
      </c>
      <c r="Q140" s="222" t="n">
        <v>0</v>
      </c>
      <c r="R140" s="222" t="n">
        <v>6</v>
      </c>
      <c r="S140" s="222" t="n">
        <v>6</v>
      </c>
      <c r="T140" s="222" t="n">
        <v>0</v>
      </c>
      <c r="U140" s="222" t="n">
        <f aca="false">K140-P140</f>
        <v>-100</v>
      </c>
      <c r="V140" s="222" t="n">
        <f aca="false">L140-Q140</f>
        <v>0</v>
      </c>
      <c r="W140" s="222" t="n">
        <f aca="false">M140-R140</f>
        <v>-6</v>
      </c>
      <c r="X140" s="222" t="n">
        <f aca="false">N140-S140</f>
        <v>-6</v>
      </c>
      <c r="Y140" s="222" t="n">
        <f aca="false">O140-T140</f>
        <v>0</v>
      </c>
      <c r="Z140" s="219" t="s">
        <v>460</v>
      </c>
      <c r="AA140" s="219" t="s">
        <v>161</v>
      </c>
      <c r="AB140" s="219" t="s">
        <v>124</v>
      </c>
    </row>
    <row r="141" customFormat="false" ht="14.4" hidden="false" customHeight="false" outlineLevel="0" collapsed="false">
      <c r="A141" s="219" t="s">
        <v>151</v>
      </c>
      <c r="B141" s="221" t="n">
        <v>42979</v>
      </c>
      <c r="C141" s="221" t="n">
        <v>42979</v>
      </c>
      <c r="D141" s="219" t="s">
        <v>456</v>
      </c>
      <c r="E141" s="220" t="s">
        <v>677</v>
      </c>
      <c r="F141" s="220" t="s">
        <v>678</v>
      </c>
      <c r="G141" s="219" t="s">
        <v>463</v>
      </c>
      <c r="H141" s="219" t="s">
        <v>161</v>
      </c>
      <c r="I141" s="222" t="n">
        <v>12</v>
      </c>
      <c r="J141" s="220"/>
      <c r="K141" s="220"/>
      <c r="L141" s="220"/>
      <c r="M141" s="220"/>
      <c r="N141" s="220"/>
      <c r="O141" s="220"/>
      <c r="P141" s="222" t="n">
        <v>100</v>
      </c>
      <c r="Q141" s="222" t="n">
        <v>0</v>
      </c>
      <c r="R141" s="222" t="n">
        <v>6</v>
      </c>
      <c r="S141" s="222" t="n">
        <v>6</v>
      </c>
      <c r="T141" s="222" t="n">
        <v>0</v>
      </c>
      <c r="U141" s="222" t="n">
        <f aca="false">K141-P141</f>
        <v>-100</v>
      </c>
      <c r="V141" s="222" t="n">
        <f aca="false">L141-Q141</f>
        <v>0</v>
      </c>
      <c r="W141" s="222" t="n">
        <f aca="false">M141-R141</f>
        <v>-6</v>
      </c>
      <c r="X141" s="222" t="n">
        <f aca="false">N141-S141</f>
        <v>-6</v>
      </c>
      <c r="Y141" s="222" t="n">
        <f aca="false">O141-T141</f>
        <v>0</v>
      </c>
      <c r="Z141" s="219" t="s">
        <v>460</v>
      </c>
      <c r="AA141" s="219" t="s">
        <v>161</v>
      </c>
      <c r="AB141" s="219" t="s">
        <v>124</v>
      </c>
    </row>
    <row r="142" customFormat="false" ht="14.4" hidden="false" customHeight="false" outlineLevel="0" collapsed="false">
      <c r="A142" s="219" t="s">
        <v>151</v>
      </c>
      <c r="B142" s="221" t="n">
        <v>42979</v>
      </c>
      <c r="C142" s="221" t="n">
        <v>42979</v>
      </c>
      <c r="D142" s="219" t="s">
        <v>456</v>
      </c>
      <c r="E142" s="220" t="s">
        <v>519</v>
      </c>
      <c r="F142" s="220" t="s">
        <v>520</v>
      </c>
      <c r="G142" s="219" t="s">
        <v>463</v>
      </c>
      <c r="H142" s="219" t="s">
        <v>161</v>
      </c>
      <c r="I142" s="222" t="n">
        <v>12</v>
      </c>
      <c r="J142" s="220"/>
      <c r="K142" s="220"/>
      <c r="L142" s="220"/>
      <c r="M142" s="220"/>
      <c r="N142" s="220"/>
      <c r="O142" s="220"/>
      <c r="P142" s="222" t="n">
        <v>100</v>
      </c>
      <c r="Q142" s="222" t="n">
        <v>0</v>
      </c>
      <c r="R142" s="222" t="n">
        <v>6</v>
      </c>
      <c r="S142" s="222" t="n">
        <v>6</v>
      </c>
      <c r="T142" s="222" t="n">
        <v>0</v>
      </c>
      <c r="U142" s="222" t="n">
        <f aca="false">K142-P142</f>
        <v>-100</v>
      </c>
      <c r="V142" s="222" t="n">
        <f aca="false">L142-Q142</f>
        <v>0</v>
      </c>
      <c r="W142" s="222" t="n">
        <f aca="false">M142-R142</f>
        <v>-6</v>
      </c>
      <c r="X142" s="222" t="n">
        <f aca="false">N142-S142</f>
        <v>-6</v>
      </c>
      <c r="Y142" s="222" t="n">
        <f aca="false">O142-T142</f>
        <v>0</v>
      </c>
      <c r="Z142" s="219" t="s">
        <v>460</v>
      </c>
      <c r="AA142" s="219" t="s">
        <v>161</v>
      </c>
      <c r="AB142" s="219" t="s">
        <v>124</v>
      </c>
    </row>
    <row r="143" customFormat="false" ht="14.4" hidden="false" customHeight="false" outlineLevel="0" collapsed="false">
      <c r="A143" s="219" t="s">
        <v>151</v>
      </c>
      <c r="B143" s="221" t="n">
        <v>42979</v>
      </c>
      <c r="C143" s="221" t="n">
        <v>42979</v>
      </c>
      <c r="D143" s="219" t="s">
        <v>456</v>
      </c>
      <c r="E143" s="220" t="s">
        <v>521</v>
      </c>
      <c r="F143" s="220" t="s">
        <v>522</v>
      </c>
      <c r="G143" s="219" t="s">
        <v>463</v>
      </c>
      <c r="H143" s="219" t="s">
        <v>161</v>
      </c>
      <c r="I143" s="222" t="n">
        <v>12</v>
      </c>
      <c r="J143" s="220"/>
      <c r="K143" s="220"/>
      <c r="L143" s="220"/>
      <c r="M143" s="220"/>
      <c r="N143" s="220"/>
      <c r="O143" s="220"/>
      <c r="P143" s="222" t="n">
        <v>100</v>
      </c>
      <c r="Q143" s="222" t="n">
        <v>0</v>
      </c>
      <c r="R143" s="222" t="n">
        <v>6</v>
      </c>
      <c r="S143" s="222" t="n">
        <v>6</v>
      </c>
      <c r="T143" s="222" t="n">
        <v>0</v>
      </c>
      <c r="U143" s="222" t="n">
        <f aca="false">K143-P143</f>
        <v>-100</v>
      </c>
      <c r="V143" s="222" t="n">
        <f aca="false">L143-Q143</f>
        <v>0</v>
      </c>
      <c r="W143" s="222" t="n">
        <f aca="false">M143-R143</f>
        <v>-6</v>
      </c>
      <c r="X143" s="222" t="n">
        <f aca="false">N143-S143</f>
        <v>-6</v>
      </c>
      <c r="Y143" s="222" t="n">
        <f aca="false">O143-T143</f>
        <v>0</v>
      </c>
      <c r="Z143" s="219" t="s">
        <v>460</v>
      </c>
      <c r="AA143" s="219" t="s">
        <v>161</v>
      </c>
      <c r="AB143" s="219" t="s">
        <v>124</v>
      </c>
    </row>
    <row r="144" customFormat="false" ht="14.4" hidden="false" customHeight="false" outlineLevel="0" collapsed="false">
      <c r="A144" s="219" t="s">
        <v>151</v>
      </c>
      <c r="B144" s="221" t="n">
        <v>42979</v>
      </c>
      <c r="C144" s="221" t="n">
        <v>42979</v>
      </c>
      <c r="D144" s="219" t="s">
        <v>456</v>
      </c>
      <c r="E144" s="220" t="s">
        <v>523</v>
      </c>
      <c r="F144" s="220" t="s">
        <v>524</v>
      </c>
      <c r="G144" s="219" t="s">
        <v>463</v>
      </c>
      <c r="H144" s="219" t="s">
        <v>161</v>
      </c>
      <c r="I144" s="222" t="n">
        <v>12</v>
      </c>
      <c r="J144" s="220"/>
      <c r="K144" s="220"/>
      <c r="L144" s="220"/>
      <c r="M144" s="220"/>
      <c r="N144" s="220"/>
      <c r="O144" s="220"/>
      <c r="P144" s="222" t="n">
        <v>100</v>
      </c>
      <c r="Q144" s="222" t="n">
        <v>0</v>
      </c>
      <c r="R144" s="222" t="n">
        <v>6</v>
      </c>
      <c r="S144" s="222" t="n">
        <v>6</v>
      </c>
      <c r="T144" s="222" t="n">
        <v>0</v>
      </c>
      <c r="U144" s="222" t="n">
        <f aca="false">K144-P144</f>
        <v>-100</v>
      </c>
      <c r="V144" s="222" t="n">
        <f aca="false">L144-Q144</f>
        <v>0</v>
      </c>
      <c r="W144" s="222" t="n">
        <f aca="false">M144-R144</f>
        <v>-6</v>
      </c>
      <c r="X144" s="222" t="n">
        <f aca="false">N144-S144</f>
        <v>-6</v>
      </c>
      <c r="Y144" s="222" t="n">
        <f aca="false">O144-T144</f>
        <v>0</v>
      </c>
      <c r="Z144" s="219" t="s">
        <v>460</v>
      </c>
      <c r="AA144" s="219" t="s">
        <v>161</v>
      </c>
      <c r="AB144" s="219" t="s">
        <v>124</v>
      </c>
    </row>
    <row r="145" customFormat="false" ht="14.4" hidden="false" customHeight="false" outlineLevel="0" collapsed="false">
      <c r="A145" s="219" t="s">
        <v>151</v>
      </c>
      <c r="B145" s="221" t="n">
        <v>42979</v>
      </c>
      <c r="C145" s="221" t="n">
        <v>42979</v>
      </c>
      <c r="D145" s="219" t="s">
        <v>456</v>
      </c>
      <c r="E145" s="220" t="s">
        <v>679</v>
      </c>
      <c r="F145" s="220" t="s">
        <v>680</v>
      </c>
      <c r="G145" s="219" t="s">
        <v>463</v>
      </c>
      <c r="H145" s="219" t="s">
        <v>161</v>
      </c>
      <c r="I145" s="222" t="n">
        <v>12</v>
      </c>
      <c r="J145" s="220"/>
      <c r="K145" s="220"/>
      <c r="L145" s="220"/>
      <c r="M145" s="220"/>
      <c r="N145" s="220"/>
      <c r="O145" s="220"/>
      <c r="P145" s="222" t="n">
        <v>100</v>
      </c>
      <c r="Q145" s="222" t="n">
        <v>0</v>
      </c>
      <c r="R145" s="222" t="n">
        <v>6</v>
      </c>
      <c r="S145" s="222" t="n">
        <v>6</v>
      </c>
      <c r="T145" s="222" t="n">
        <v>0</v>
      </c>
      <c r="U145" s="222" t="n">
        <f aca="false">K145-P145</f>
        <v>-100</v>
      </c>
      <c r="V145" s="222" t="n">
        <f aca="false">L145-Q145</f>
        <v>0</v>
      </c>
      <c r="W145" s="222" t="n">
        <f aca="false">M145-R145</f>
        <v>-6</v>
      </c>
      <c r="X145" s="222" t="n">
        <f aca="false">N145-S145</f>
        <v>-6</v>
      </c>
      <c r="Y145" s="222" t="n">
        <f aca="false">O145-T145</f>
        <v>0</v>
      </c>
      <c r="Z145" s="219" t="s">
        <v>460</v>
      </c>
      <c r="AA145" s="219" t="s">
        <v>161</v>
      </c>
      <c r="AB145" s="219" t="s">
        <v>124</v>
      </c>
    </row>
    <row r="146" customFormat="false" ht="14.4" hidden="false" customHeight="false" outlineLevel="0" collapsed="false">
      <c r="A146" s="219" t="s">
        <v>151</v>
      </c>
      <c r="B146" s="221" t="n">
        <v>42979</v>
      </c>
      <c r="C146" s="221" t="n">
        <v>42979</v>
      </c>
      <c r="D146" s="219" t="s">
        <v>456</v>
      </c>
      <c r="E146" s="220" t="s">
        <v>681</v>
      </c>
      <c r="F146" s="220" t="s">
        <v>682</v>
      </c>
      <c r="G146" s="219" t="s">
        <v>463</v>
      </c>
      <c r="H146" s="219" t="s">
        <v>161</v>
      </c>
      <c r="I146" s="222" t="n">
        <v>12</v>
      </c>
      <c r="J146" s="220"/>
      <c r="K146" s="220"/>
      <c r="L146" s="220"/>
      <c r="M146" s="220"/>
      <c r="N146" s="220"/>
      <c r="O146" s="220"/>
      <c r="P146" s="222" t="n">
        <v>100</v>
      </c>
      <c r="Q146" s="222" t="n">
        <v>0</v>
      </c>
      <c r="R146" s="222" t="n">
        <v>6</v>
      </c>
      <c r="S146" s="222" t="n">
        <v>6</v>
      </c>
      <c r="T146" s="222" t="n">
        <v>0</v>
      </c>
      <c r="U146" s="222" t="n">
        <f aca="false">K146-P146</f>
        <v>-100</v>
      </c>
      <c r="V146" s="222" t="n">
        <f aca="false">L146-Q146</f>
        <v>0</v>
      </c>
      <c r="W146" s="222" t="n">
        <f aca="false">M146-R146</f>
        <v>-6</v>
      </c>
      <c r="X146" s="222" t="n">
        <f aca="false">N146-S146</f>
        <v>-6</v>
      </c>
      <c r="Y146" s="222" t="n">
        <f aca="false">O146-T146</f>
        <v>0</v>
      </c>
      <c r="Z146" s="219" t="s">
        <v>460</v>
      </c>
      <c r="AA146" s="219" t="s">
        <v>161</v>
      </c>
      <c r="AB146" s="219" t="s">
        <v>124</v>
      </c>
    </row>
    <row r="147" customFormat="false" ht="14.4" hidden="false" customHeight="false" outlineLevel="0" collapsed="false">
      <c r="A147" s="219" t="s">
        <v>151</v>
      </c>
      <c r="B147" s="221" t="n">
        <v>42979</v>
      </c>
      <c r="C147" s="221" t="n">
        <v>42979</v>
      </c>
      <c r="D147" s="219" t="s">
        <v>456</v>
      </c>
      <c r="E147" s="220" t="s">
        <v>525</v>
      </c>
      <c r="F147" s="220" t="s">
        <v>526</v>
      </c>
      <c r="G147" s="219" t="s">
        <v>463</v>
      </c>
      <c r="H147" s="219" t="s">
        <v>161</v>
      </c>
      <c r="I147" s="222" t="n">
        <v>12</v>
      </c>
      <c r="J147" s="220"/>
      <c r="K147" s="220"/>
      <c r="L147" s="220"/>
      <c r="M147" s="220"/>
      <c r="N147" s="220"/>
      <c r="O147" s="220"/>
      <c r="P147" s="222" t="n">
        <v>100</v>
      </c>
      <c r="Q147" s="222" t="n">
        <v>0</v>
      </c>
      <c r="R147" s="222" t="n">
        <v>6</v>
      </c>
      <c r="S147" s="222" t="n">
        <v>6</v>
      </c>
      <c r="T147" s="222" t="n">
        <v>0</v>
      </c>
      <c r="U147" s="222" t="n">
        <f aca="false">K147-P147</f>
        <v>-100</v>
      </c>
      <c r="V147" s="222" t="n">
        <f aca="false">L147-Q147</f>
        <v>0</v>
      </c>
      <c r="W147" s="222" t="n">
        <f aca="false">M147-R147</f>
        <v>-6</v>
      </c>
      <c r="X147" s="222" t="n">
        <f aca="false">N147-S147</f>
        <v>-6</v>
      </c>
      <c r="Y147" s="222" t="n">
        <f aca="false">O147-T147</f>
        <v>0</v>
      </c>
      <c r="Z147" s="219" t="s">
        <v>460</v>
      </c>
      <c r="AA147" s="219" t="s">
        <v>161</v>
      </c>
      <c r="AB147" s="219" t="s">
        <v>124</v>
      </c>
    </row>
    <row r="148" customFormat="false" ht="14.4" hidden="false" customHeight="false" outlineLevel="0" collapsed="false">
      <c r="A148" s="219" t="s">
        <v>151</v>
      </c>
      <c r="B148" s="221" t="n">
        <v>42979</v>
      </c>
      <c r="C148" s="221" t="n">
        <v>42979</v>
      </c>
      <c r="D148" s="219" t="s">
        <v>456</v>
      </c>
      <c r="E148" s="220" t="s">
        <v>527</v>
      </c>
      <c r="F148" s="220" t="s">
        <v>496</v>
      </c>
      <c r="G148" s="219" t="s">
        <v>463</v>
      </c>
      <c r="H148" s="219" t="s">
        <v>161</v>
      </c>
      <c r="I148" s="222" t="n">
        <v>12</v>
      </c>
      <c r="J148" s="220"/>
      <c r="K148" s="220"/>
      <c r="L148" s="220"/>
      <c r="M148" s="220"/>
      <c r="N148" s="220"/>
      <c r="O148" s="220"/>
      <c r="P148" s="222" t="n">
        <v>100</v>
      </c>
      <c r="Q148" s="222" t="n">
        <v>0</v>
      </c>
      <c r="R148" s="222" t="n">
        <v>6</v>
      </c>
      <c r="S148" s="222" t="n">
        <v>6</v>
      </c>
      <c r="T148" s="222" t="n">
        <v>0</v>
      </c>
      <c r="U148" s="222" t="n">
        <f aca="false">K148-P148</f>
        <v>-100</v>
      </c>
      <c r="V148" s="222" t="n">
        <f aca="false">L148-Q148</f>
        <v>0</v>
      </c>
      <c r="W148" s="222" t="n">
        <f aca="false">M148-R148</f>
        <v>-6</v>
      </c>
      <c r="X148" s="222" t="n">
        <f aca="false">N148-S148</f>
        <v>-6</v>
      </c>
      <c r="Y148" s="222" t="n">
        <f aca="false">O148-T148</f>
        <v>0</v>
      </c>
      <c r="Z148" s="219" t="s">
        <v>460</v>
      </c>
      <c r="AA148" s="219" t="s">
        <v>161</v>
      </c>
      <c r="AB148" s="219" t="s">
        <v>124</v>
      </c>
    </row>
    <row r="149" customFormat="false" ht="14.4" hidden="false" customHeight="false" outlineLevel="0" collapsed="false">
      <c r="A149" s="219" t="s">
        <v>151</v>
      </c>
      <c r="B149" s="221" t="n">
        <v>42979</v>
      </c>
      <c r="C149" s="221" t="n">
        <v>42979</v>
      </c>
      <c r="D149" s="219" t="s">
        <v>456</v>
      </c>
      <c r="E149" s="220" t="s">
        <v>528</v>
      </c>
      <c r="F149" s="220" t="s">
        <v>529</v>
      </c>
      <c r="G149" s="219" t="s">
        <v>463</v>
      </c>
      <c r="H149" s="219" t="s">
        <v>161</v>
      </c>
      <c r="I149" s="222" t="n">
        <v>12</v>
      </c>
      <c r="J149" s="220"/>
      <c r="K149" s="220"/>
      <c r="L149" s="220"/>
      <c r="M149" s="220"/>
      <c r="N149" s="220"/>
      <c r="O149" s="220"/>
      <c r="P149" s="222" t="n">
        <v>100</v>
      </c>
      <c r="Q149" s="222" t="n">
        <v>0</v>
      </c>
      <c r="R149" s="222" t="n">
        <v>6</v>
      </c>
      <c r="S149" s="222" t="n">
        <v>6</v>
      </c>
      <c r="T149" s="222" t="n">
        <v>0</v>
      </c>
      <c r="U149" s="222" t="n">
        <f aca="false">K149-P149</f>
        <v>-100</v>
      </c>
      <c r="V149" s="222" t="n">
        <f aca="false">L149-Q149</f>
        <v>0</v>
      </c>
      <c r="W149" s="222" t="n">
        <f aca="false">M149-R149</f>
        <v>-6</v>
      </c>
      <c r="X149" s="222" t="n">
        <f aca="false">N149-S149</f>
        <v>-6</v>
      </c>
      <c r="Y149" s="222" t="n">
        <f aca="false">O149-T149</f>
        <v>0</v>
      </c>
      <c r="Z149" s="219" t="s">
        <v>460</v>
      </c>
      <c r="AA149" s="219" t="s">
        <v>161</v>
      </c>
      <c r="AB149" s="219" t="s">
        <v>124</v>
      </c>
    </row>
    <row r="150" customFormat="false" ht="14.4" hidden="false" customHeight="false" outlineLevel="0" collapsed="false">
      <c r="A150" s="219" t="s">
        <v>151</v>
      </c>
      <c r="B150" s="221" t="n">
        <v>42979</v>
      </c>
      <c r="C150" s="221" t="n">
        <v>42979</v>
      </c>
      <c r="D150" s="219" t="s">
        <v>456</v>
      </c>
      <c r="E150" s="220" t="s">
        <v>531</v>
      </c>
      <c r="F150" s="220" t="s">
        <v>532</v>
      </c>
      <c r="G150" s="219" t="s">
        <v>463</v>
      </c>
      <c r="H150" s="219" t="s">
        <v>161</v>
      </c>
      <c r="I150" s="222" t="n">
        <v>12</v>
      </c>
      <c r="J150" s="220"/>
      <c r="K150" s="220"/>
      <c r="L150" s="220"/>
      <c r="M150" s="220"/>
      <c r="N150" s="220"/>
      <c r="O150" s="220"/>
      <c r="P150" s="222" t="n">
        <v>100</v>
      </c>
      <c r="Q150" s="222" t="n">
        <v>0</v>
      </c>
      <c r="R150" s="222" t="n">
        <v>6</v>
      </c>
      <c r="S150" s="222" t="n">
        <v>6</v>
      </c>
      <c r="T150" s="222" t="n">
        <v>0</v>
      </c>
      <c r="U150" s="222" t="n">
        <f aca="false">K150-P150</f>
        <v>-100</v>
      </c>
      <c r="V150" s="222" t="n">
        <f aca="false">L150-Q150</f>
        <v>0</v>
      </c>
      <c r="W150" s="222" t="n">
        <f aca="false">M150-R150</f>
        <v>-6</v>
      </c>
      <c r="X150" s="222" t="n">
        <f aca="false">N150-S150</f>
        <v>-6</v>
      </c>
      <c r="Y150" s="222" t="n">
        <f aca="false">O150-T150</f>
        <v>0</v>
      </c>
      <c r="Z150" s="219" t="s">
        <v>460</v>
      </c>
      <c r="AA150" s="219" t="s">
        <v>161</v>
      </c>
      <c r="AB150" s="219" t="s">
        <v>124</v>
      </c>
    </row>
    <row r="151" customFormat="false" ht="14.4" hidden="false" customHeight="false" outlineLevel="0" collapsed="false">
      <c r="A151" s="219" t="s">
        <v>151</v>
      </c>
      <c r="B151" s="221" t="n">
        <v>42979</v>
      </c>
      <c r="C151" s="221" t="n">
        <v>42979</v>
      </c>
      <c r="D151" s="219" t="s">
        <v>456</v>
      </c>
      <c r="E151" s="220" t="s">
        <v>533</v>
      </c>
      <c r="F151" s="220" t="s">
        <v>534</v>
      </c>
      <c r="G151" s="219" t="s">
        <v>463</v>
      </c>
      <c r="H151" s="219" t="s">
        <v>161</v>
      </c>
      <c r="I151" s="222" t="n">
        <v>12</v>
      </c>
      <c r="J151" s="220"/>
      <c r="K151" s="220"/>
      <c r="L151" s="220"/>
      <c r="M151" s="220"/>
      <c r="N151" s="220"/>
      <c r="O151" s="220"/>
      <c r="P151" s="222" t="n">
        <v>100</v>
      </c>
      <c r="Q151" s="222" t="n">
        <v>0</v>
      </c>
      <c r="R151" s="222" t="n">
        <v>6</v>
      </c>
      <c r="S151" s="222" t="n">
        <v>6</v>
      </c>
      <c r="T151" s="222" t="n">
        <v>0</v>
      </c>
      <c r="U151" s="222" t="n">
        <f aca="false">K151-P151</f>
        <v>-100</v>
      </c>
      <c r="V151" s="222" t="n">
        <f aca="false">L151-Q151</f>
        <v>0</v>
      </c>
      <c r="W151" s="222" t="n">
        <f aca="false">M151-R151</f>
        <v>-6</v>
      </c>
      <c r="X151" s="222" t="n">
        <f aca="false">N151-S151</f>
        <v>-6</v>
      </c>
      <c r="Y151" s="222" t="n">
        <f aca="false">O151-T151</f>
        <v>0</v>
      </c>
      <c r="Z151" s="219" t="s">
        <v>460</v>
      </c>
      <c r="AA151" s="219" t="s">
        <v>161</v>
      </c>
      <c r="AB151" s="219" t="s">
        <v>124</v>
      </c>
    </row>
    <row r="152" customFormat="false" ht="14.4" hidden="false" customHeight="false" outlineLevel="0" collapsed="false">
      <c r="A152" s="219" t="s">
        <v>151</v>
      </c>
      <c r="B152" s="221" t="n">
        <v>42979</v>
      </c>
      <c r="C152" s="221" t="n">
        <v>42979</v>
      </c>
      <c r="D152" s="219" t="s">
        <v>456</v>
      </c>
      <c r="E152" s="220" t="s">
        <v>535</v>
      </c>
      <c r="F152" s="220" t="s">
        <v>536</v>
      </c>
      <c r="G152" s="219" t="s">
        <v>463</v>
      </c>
      <c r="H152" s="219" t="s">
        <v>161</v>
      </c>
      <c r="I152" s="222" t="n">
        <v>12</v>
      </c>
      <c r="J152" s="220"/>
      <c r="K152" s="220"/>
      <c r="L152" s="220"/>
      <c r="M152" s="220"/>
      <c r="N152" s="220"/>
      <c r="O152" s="220"/>
      <c r="P152" s="222" t="n">
        <v>100</v>
      </c>
      <c r="Q152" s="222" t="n">
        <v>0</v>
      </c>
      <c r="R152" s="222" t="n">
        <v>6</v>
      </c>
      <c r="S152" s="222" t="n">
        <v>6</v>
      </c>
      <c r="T152" s="222" t="n">
        <v>0</v>
      </c>
      <c r="U152" s="222" t="n">
        <f aca="false">K152-P152</f>
        <v>-100</v>
      </c>
      <c r="V152" s="222" t="n">
        <f aca="false">L152-Q152</f>
        <v>0</v>
      </c>
      <c r="W152" s="222" t="n">
        <f aca="false">M152-R152</f>
        <v>-6</v>
      </c>
      <c r="X152" s="222" t="n">
        <f aca="false">N152-S152</f>
        <v>-6</v>
      </c>
      <c r="Y152" s="222" t="n">
        <f aca="false">O152-T152</f>
        <v>0</v>
      </c>
      <c r="Z152" s="219" t="s">
        <v>460</v>
      </c>
      <c r="AA152" s="219" t="s">
        <v>161</v>
      </c>
      <c r="AB152" s="219" t="s">
        <v>124</v>
      </c>
    </row>
    <row r="153" customFormat="false" ht="14.4" hidden="false" customHeight="false" outlineLevel="0" collapsed="false">
      <c r="A153" s="219" t="s">
        <v>151</v>
      </c>
      <c r="B153" s="221" t="n">
        <v>42979</v>
      </c>
      <c r="C153" s="221" t="n">
        <v>42979</v>
      </c>
      <c r="D153" s="219" t="s">
        <v>456</v>
      </c>
      <c r="E153" s="220" t="s">
        <v>537</v>
      </c>
      <c r="F153" s="220" t="s">
        <v>538</v>
      </c>
      <c r="G153" s="219" t="s">
        <v>463</v>
      </c>
      <c r="H153" s="219" t="s">
        <v>161</v>
      </c>
      <c r="I153" s="222" t="n">
        <v>12</v>
      </c>
      <c r="J153" s="220"/>
      <c r="K153" s="220"/>
      <c r="L153" s="220"/>
      <c r="M153" s="220"/>
      <c r="N153" s="220"/>
      <c r="O153" s="220"/>
      <c r="P153" s="222" t="n">
        <v>100</v>
      </c>
      <c r="Q153" s="222" t="n">
        <v>0</v>
      </c>
      <c r="R153" s="222" t="n">
        <v>6</v>
      </c>
      <c r="S153" s="222" t="n">
        <v>6</v>
      </c>
      <c r="T153" s="222" t="n">
        <v>0</v>
      </c>
      <c r="U153" s="222" t="n">
        <f aca="false">K153-P153</f>
        <v>-100</v>
      </c>
      <c r="V153" s="222" t="n">
        <f aca="false">L153-Q153</f>
        <v>0</v>
      </c>
      <c r="W153" s="222" t="n">
        <f aca="false">M153-R153</f>
        <v>-6</v>
      </c>
      <c r="X153" s="222" t="n">
        <f aca="false">N153-S153</f>
        <v>-6</v>
      </c>
      <c r="Y153" s="222" t="n">
        <f aca="false">O153-T153</f>
        <v>0</v>
      </c>
      <c r="Z153" s="219" t="s">
        <v>460</v>
      </c>
      <c r="AA153" s="219" t="s">
        <v>161</v>
      </c>
      <c r="AB153" s="219" t="s">
        <v>124</v>
      </c>
    </row>
    <row r="154" customFormat="false" ht="14.4" hidden="false" customHeight="false" outlineLevel="0" collapsed="false">
      <c r="A154" s="219" t="s">
        <v>151</v>
      </c>
      <c r="B154" s="221" t="n">
        <v>42979</v>
      </c>
      <c r="C154" s="221" t="n">
        <v>42979</v>
      </c>
      <c r="D154" s="219" t="s">
        <v>456</v>
      </c>
      <c r="E154" s="220" t="s">
        <v>539</v>
      </c>
      <c r="F154" s="220" t="s">
        <v>480</v>
      </c>
      <c r="G154" s="219" t="s">
        <v>463</v>
      </c>
      <c r="H154" s="219" t="s">
        <v>161</v>
      </c>
      <c r="I154" s="222" t="n">
        <v>12</v>
      </c>
      <c r="J154" s="220"/>
      <c r="K154" s="220"/>
      <c r="L154" s="220"/>
      <c r="M154" s="220"/>
      <c r="N154" s="220"/>
      <c r="O154" s="220"/>
      <c r="P154" s="222" t="n">
        <v>100</v>
      </c>
      <c r="Q154" s="222" t="n">
        <v>0</v>
      </c>
      <c r="R154" s="222" t="n">
        <v>6</v>
      </c>
      <c r="S154" s="222" t="n">
        <v>6</v>
      </c>
      <c r="T154" s="222" t="n">
        <v>0</v>
      </c>
      <c r="U154" s="222" t="n">
        <f aca="false">K154-P154</f>
        <v>-100</v>
      </c>
      <c r="V154" s="222" t="n">
        <f aca="false">L154-Q154</f>
        <v>0</v>
      </c>
      <c r="W154" s="222" t="n">
        <f aca="false">M154-R154</f>
        <v>-6</v>
      </c>
      <c r="X154" s="222" t="n">
        <f aca="false">N154-S154</f>
        <v>-6</v>
      </c>
      <c r="Y154" s="222" t="n">
        <f aca="false">O154-T154</f>
        <v>0</v>
      </c>
      <c r="Z154" s="219" t="s">
        <v>460</v>
      </c>
      <c r="AA154" s="219" t="s">
        <v>161</v>
      </c>
      <c r="AB154" s="219" t="s">
        <v>124</v>
      </c>
    </row>
    <row r="155" customFormat="false" ht="14.4" hidden="false" customHeight="false" outlineLevel="0" collapsed="false">
      <c r="A155" s="219" t="s">
        <v>151</v>
      </c>
      <c r="B155" s="221" t="n">
        <v>42979</v>
      </c>
      <c r="C155" s="221" t="n">
        <v>42979</v>
      </c>
      <c r="D155" s="219" t="s">
        <v>456</v>
      </c>
      <c r="E155" s="220" t="s">
        <v>540</v>
      </c>
      <c r="F155" s="220" t="s">
        <v>541</v>
      </c>
      <c r="G155" s="219" t="s">
        <v>463</v>
      </c>
      <c r="H155" s="219" t="s">
        <v>161</v>
      </c>
      <c r="I155" s="222" t="n">
        <v>12</v>
      </c>
      <c r="J155" s="220"/>
      <c r="K155" s="220"/>
      <c r="L155" s="220"/>
      <c r="M155" s="220"/>
      <c r="N155" s="220"/>
      <c r="O155" s="220"/>
      <c r="P155" s="222" t="n">
        <v>100</v>
      </c>
      <c r="Q155" s="222" t="n">
        <v>0</v>
      </c>
      <c r="R155" s="222" t="n">
        <v>6</v>
      </c>
      <c r="S155" s="222" t="n">
        <v>6</v>
      </c>
      <c r="T155" s="222" t="n">
        <v>0</v>
      </c>
      <c r="U155" s="222" t="n">
        <f aca="false">K155-P155</f>
        <v>-100</v>
      </c>
      <c r="V155" s="222" t="n">
        <f aca="false">L155-Q155</f>
        <v>0</v>
      </c>
      <c r="W155" s="222" t="n">
        <f aca="false">M155-R155</f>
        <v>-6</v>
      </c>
      <c r="X155" s="222" t="n">
        <f aca="false">N155-S155</f>
        <v>-6</v>
      </c>
      <c r="Y155" s="222" t="n">
        <f aca="false">O155-T155</f>
        <v>0</v>
      </c>
      <c r="Z155" s="219" t="s">
        <v>460</v>
      </c>
      <c r="AA155" s="219" t="s">
        <v>161</v>
      </c>
      <c r="AB155" s="219" t="s">
        <v>124</v>
      </c>
    </row>
    <row r="156" customFormat="false" ht="14.4" hidden="false" customHeight="false" outlineLevel="0" collapsed="false">
      <c r="A156" s="219" t="s">
        <v>151</v>
      </c>
      <c r="B156" s="221" t="n">
        <v>42979</v>
      </c>
      <c r="C156" s="221" t="n">
        <v>42979</v>
      </c>
      <c r="D156" s="219" t="s">
        <v>456</v>
      </c>
      <c r="E156" s="220" t="s">
        <v>542</v>
      </c>
      <c r="F156" s="220" t="s">
        <v>543</v>
      </c>
      <c r="G156" s="219" t="s">
        <v>463</v>
      </c>
      <c r="H156" s="219" t="s">
        <v>161</v>
      </c>
      <c r="I156" s="222" t="n">
        <v>12</v>
      </c>
      <c r="J156" s="220"/>
      <c r="K156" s="220"/>
      <c r="L156" s="220"/>
      <c r="M156" s="220"/>
      <c r="N156" s="220"/>
      <c r="O156" s="220"/>
      <c r="P156" s="222" t="n">
        <v>100</v>
      </c>
      <c r="Q156" s="222" t="n">
        <v>0</v>
      </c>
      <c r="R156" s="222" t="n">
        <v>6</v>
      </c>
      <c r="S156" s="222" t="n">
        <v>6</v>
      </c>
      <c r="T156" s="222" t="n">
        <v>0</v>
      </c>
      <c r="U156" s="222" t="n">
        <f aca="false">K156-P156</f>
        <v>-100</v>
      </c>
      <c r="V156" s="222" t="n">
        <f aca="false">L156-Q156</f>
        <v>0</v>
      </c>
      <c r="W156" s="222" t="n">
        <f aca="false">M156-R156</f>
        <v>-6</v>
      </c>
      <c r="X156" s="222" t="n">
        <f aca="false">N156-S156</f>
        <v>-6</v>
      </c>
      <c r="Y156" s="222" t="n">
        <f aca="false">O156-T156</f>
        <v>0</v>
      </c>
      <c r="Z156" s="219" t="s">
        <v>460</v>
      </c>
      <c r="AA156" s="219" t="s">
        <v>161</v>
      </c>
      <c r="AB156" s="219" t="s">
        <v>124</v>
      </c>
    </row>
    <row r="157" customFormat="false" ht="14.4" hidden="false" customHeight="false" outlineLevel="0" collapsed="false">
      <c r="A157" s="219" t="s">
        <v>151</v>
      </c>
      <c r="B157" s="221" t="n">
        <v>42979</v>
      </c>
      <c r="C157" s="221" t="n">
        <v>42979</v>
      </c>
      <c r="D157" s="219" t="s">
        <v>456</v>
      </c>
      <c r="E157" s="220" t="s">
        <v>544</v>
      </c>
      <c r="F157" s="220" t="s">
        <v>545</v>
      </c>
      <c r="G157" s="219" t="s">
        <v>463</v>
      </c>
      <c r="H157" s="219" t="s">
        <v>161</v>
      </c>
      <c r="I157" s="222" t="n">
        <v>12</v>
      </c>
      <c r="J157" s="220"/>
      <c r="K157" s="220"/>
      <c r="L157" s="220"/>
      <c r="M157" s="220"/>
      <c r="N157" s="220"/>
      <c r="O157" s="220"/>
      <c r="P157" s="222" t="n">
        <v>100</v>
      </c>
      <c r="Q157" s="222" t="n">
        <v>0</v>
      </c>
      <c r="R157" s="222" t="n">
        <v>6</v>
      </c>
      <c r="S157" s="222" t="n">
        <v>6</v>
      </c>
      <c r="T157" s="222" t="n">
        <v>0</v>
      </c>
      <c r="U157" s="222" t="n">
        <f aca="false">K157-P157</f>
        <v>-100</v>
      </c>
      <c r="V157" s="222" t="n">
        <f aca="false">L157-Q157</f>
        <v>0</v>
      </c>
      <c r="W157" s="222" t="n">
        <f aca="false">M157-R157</f>
        <v>-6</v>
      </c>
      <c r="X157" s="222" t="n">
        <f aca="false">N157-S157</f>
        <v>-6</v>
      </c>
      <c r="Y157" s="222" t="n">
        <f aca="false">O157-T157</f>
        <v>0</v>
      </c>
      <c r="Z157" s="219" t="s">
        <v>460</v>
      </c>
      <c r="AA157" s="219" t="s">
        <v>161</v>
      </c>
      <c r="AB157" s="219" t="s">
        <v>124</v>
      </c>
    </row>
    <row r="158" customFormat="false" ht="14.4" hidden="false" customHeight="false" outlineLevel="0" collapsed="false">
      <c r="A158" s="219" t="s">
        <v>151</v>
      </c>
      <c r="B158" s="221" t="n">
        <v>42979</v>
      </c>
      <c r="C158" s="221" t="n">
        <v>42979</v>
      </c>
      <c r="D158" s="219" t="s">
        <v>456</v>
      </c>
      <c r="E158" s="220" t="s">
        <v>683</v>
      </c>
      <c r="F158" s="220" t="s">
        <v>669</v>
      </c>
      <c r="G158" s="219" t="s">
        <v>463</v>
      </c>
      <c r="H158" s="219" t="s">
        <v>161</v>
      </c>
      <c r="I158" s="222" t="n">
        <v>12</v>
      </c>
      <c r="J158" s="220"/>
      <c r="K158" s="220"/>
      <c r="L158" s="220"/>
      <c r="M158" s="220"/>
      <c r="N158" s="220"/>
      <c r="O158" s="220"/>
      <c r="P158" s="222" t="n">
        <v>100</v>
      </c>
      <c r="Q158" s="222" t="n">
        <v>0</v>
      </c>
      <c r="R158" s="222" t="n">
        <v>6</v>
      </c>
      <c r="S158" s="222" t="n">
        <v>6</v>
      </c>
      <c r="T158" s="222" t="n">
        <v>0</v>
      </c>
      <c r="U158" s="222" t="n">
        <f aca="false">K158-P158</f>
        <v>-100</v>
      </c>
      <c r="V158" s="222" t="n">
        <f aca="false">L158-Q158</f>
        <v>0</v>
      </c>
      <c r="W158" s="222" t="n">
        <f aca="false">M158-R158</f>
        <v>-6</v>
      </c>
      <c r="X158" s="222" t="n">
        <f aca="false">N158-S158</f>
        <v>-6</v>
      </c>
      <c r="Y158" s="222" t="n">
        <f aca="false">O158-T158</f>
        <v>0</v>
      </c>
      <c r="Z158" s="219" t="s">
        <v>460</v>
      </c>
      <c r="AA158" s="219" t="s">
        <v>161</v>
      </c>
      <c r="AB158" s="219" t="s">
        <v>124</v>
      </c>
    </row>
    <row r="159" customFormat="false" ht="14.4" hidden="false" customHeight="false" outlineLevel="0" collapsed="false">
      <c r="A159" s="219" t="s">
        <v>151</v>
      </c>
      <c r="B159" s="221" t="n">
        <v>42979</v>
      </c>
      <c r="C159" s="221" t="n">
        <v>42979</v>
      </c>
      <c r="D159" s="219" t="s">
        <v>456</v>
      </c>
      <c r="E159" s="220" t="s">
        <v>546</v>
      </c>
      <c r="F159" s="220" t="s">
        <v>547</v>
      </c>
      <c r="G159" s="219" t="s">
        <v>463</v>
      </c>
      <c r="H159" s="219" t="s">
        <v>161</v>
      </c>
      <c r="I159" s="222" t="n">
        <v>12</v>
      </c>
      <c r="J159" s="220"/>
      <c r="K159" s="220"/>
      <c r="L159" s="220"/>
      <c r="M159" s="220"/>
      <c r="N159" s="220"/>
      <c r="O159" s="220"/>
      <c r="P159" s="222" t="n">
        <v>100</v>
      </c>
      <c r="Q159" s="222" t="n">
        <v>0</v>
      </c>
      <c r="R159" s="222" t="n">
        <v>6</v>
      </c>
      <c r="S159" s="222" t="n">
        <v>6</v>
      </c>
      <c r="T159" s="222" t="n">
        <v>0</v>
      </c>
      <c r="U159" s="222" t="n">
        <f aca="false">K159-P159</f>
        <v>-100</v>
      </c>
      <c r="V159" s="222" t="n">
        <f aca="false">L159-Q159</f>
        <v>0</v>
      </c>
      <c r="W159" s="222" t="n">
        <f aca="false">M159-R159</f>
        <v>-6</v>
      </c>
      <c r="X159" s="222" t="n">
        <f aca="false">N159-S159</f>
        <v>-6</v>
      </c>
      <c r="Y159" s="222" t="n">
        <f aca="false">O159-T159</f>
        <v>0</v>
      </c>
      <c r="Z159" s="219" t="s">
        <v>460</v>
      </c>
      <c r="AA159" s="219" t="s">
        <v>161</v>
      </c>
      <c r="AB159" s="219" t="s">
        <v>124</v>
      </c>
    </row>
    <row r="160" customFormat="false" ht="14.4" hidden="false" customHeight="false" outlineLevel="0" collapsed="false">
      <c r="A160" s="219" t="s">
        <v>151</v>
      </c>
      <c r="B160" s="221" t="n">
        <v>42979</v>
      </c>
      <c r="C160" s="221" t="n">
        <v>42979</v>
      </c>
      <c r="D160" s="219" t="s">
        <v>456</v>
      </c>
      <c r="E160" s="220" t="s">
        <v>548</v>
      </c>
      <c r="F160" s="220" t="s">
        <v>549</v>
      </c>
      <c r="G160" s="219" t="s">
        <v>463</v>
      </c>
      <c r="H160" s="219" t="s">
        <v>161</v>
      </c>
      <c r="I160" s="222" t="n">
        <v>12</v>
      </c>
      <c r="J160" s="220"/>
      <c r="K160" s="220"/>
      <c r="L160" s="220"/>
      <c r="M160" s="220"/>
      <c r="N160" s="220"/>
      <c r="O160" s="220"/>
      <c r="P160" s="222" t="n">
        <v>100</v>
      </c>
      <c r="Q160" s="222" t="n">
        <v>0</v>
      </c>
      <c r="R160" s="222" t="n">
        <v>6</v>
      </c>
      <c r="S160" s="222" t="n">
        <v>6</v>
      </c>
      <c r="T160" s="222" t="n">
        <v>0</v>
      </c>
      <c r="U160" s="222" t="n">
        <f aca="false">K160-P160</f>
        <v>-100</v>
      </c>
      <c r="V160" s="222" t="n">
        <f aca="false">L160-Q160</f>
        <v>0</v>
      </c>
      <c r="W160" s="222" t="n">
        <f aca="false">M160-R160</f>
        <v>-6</v>
      </c>
      <c r="X160" s="222" t="n">
        <f aca="false">N160-S160</f>
        <v>-6</v>
      </c>
      <c r="Y160" s="222" t="n">
        <f aca="false">O160-T160</f>
        <v>0</v>
      </c>
      <c r="Z160" s="219" t="s">
        <v>460</v>
      </c>
      <c r="AA160" s="219" t="s">
        <v>161</v>
      </c>
      <c r="AB160" s="219" t="s">
        <v>124</v>
      </c>
    </row>
    <row r="161" customFormat="false" ht="14.4" hidden="false" customHeight="false" outlineLevel="0" collapsed="false">
      <c r="A161" s="219" t="s">
        <v>151</v>
      </c>
      <c r="B161" s="221" t="n">
        <v>42979</v>
      </c>
      <c r="C161" s="221" t="n">
        <v>42979</v>
      </c>
      <c r="D161" s="219" t="s">
        <v>456</v>
      </c>
      <c r="E161" s="220" t="s">
        <v>550</v>
      </c>
      <c r="F161" s="220" t="s">
        <v>551</v>
      </c>
      <c r="G161" s="219" t="s">
        <v>463</v>
      </c>
      <c r="H161" s="219" t="s">
        <v>161</v>
      </c>
      <c r="I161" s="222" t="n">
        <v>12</v>
      </c>
      <c r="J161" s="220"/>
      <c r="K161" s="220"/>
      <c r="L161" s="220"/>
      <c r="M161" s="220"/>
      <c r="N161" s="220"/>
      <c r="O161" s="220"/>
      <c r="P161" s="222" t="n">
        <v>100</v>
      </c>
      <c r="Q161" s="222" t="n">
        <v>0</v>
      </c>
      <c r="R161" s="222" t="n">
        <v>6</v>
      </c>
      <c r="S161" s="222" t="n">
        <v>6</v>
      </c>
      <c r="T161" s="222" t="n">
        <v>0</v>
      </c>
      <c r="U161" s="222" t="n">
        <f aca="false">K161-P161</f>
        <v>-100</v>
      </c>
      <c r="V161" s="222" t="n">
        <f aca="false">L161-Q161</f>
        <v>0</v>
      </c>
      <c r="W161" s="222" t="n">
        <f aca="false">M161-R161</f>
        <v>-6</v>
      </c>
      <c r="X161" s="222" t="n">
        <f aca="false">N161-S161</f>
        <v>-6</v>
      </c>
      <c r="Y161" s="222" t="n">
        <f aca="false">O161-T161</f>
        <v>0</v>
      </c>
      <c r="Z161" s="219" t="s">
        <v>460</v>
      </c>
      <c r="AA161" s="219" t="s">
        <v>161</v>
      </c>
      <c r="AB161" s="219" t="s">
        <v>124</v>
      </c>
    </row>
    <row r="162" customFormat="false" ht="14.4" hidden="false" customHeight="false" outlineLevel="0" collapsed="false">
      <c r="A162" s="219" t="s">
        <v>151</v>
      </c>
      <c r="B162" s="221" t="n">
        <v>42979</v>
      </c>
      <c r="C162" s="221" t="n">
        <v>42979</v>
      </c>
      <c r="D162" s="219" t="s">
        <v>456</v>
      </c>
      <c r="E162" s="220" t="s">
        <v>556</v>
      </c>
      <c r="F162" s="220" t="s">
        <v>545</v>
      </c>
      <c r="G162" s="219" t="s">
        <v>463</v>
      </c>
      <c r="H162" s="219" t="s">
        <v>161</v>
      </c>
      <c r="I162" s="222" t="n">
        <v>12</v>
      </c>
      <c r="J162" s="220"/>
      <c r="K162" s="220"/>
      <c r="L162" s="220"/>
      <c r="M162" s="220"/>
      <c r="N162" s="220"/>
      <c r="O162" s="220"/>
      <c r="P162" s="222" t="n">
        <v>100</v>
      </c>
      <c r="Q162" s="222" t="n">
        <v>0</v>
      </c>
      <c r="R162" s="222" t="n">
        <v>6</v>
      </c>
      <c r="S162" s="222" t="n">
        <v>6</v>
      </c>
      <c r="T162" s="222" t="n">
        <v>0</v>
      </c>
      <c r="U162" s="222" t="n">
        <f aca="false">K162-P162</f>
        <v>-100</v>
      </c>
      <c r="V162" s="222" t="n">
        <f aca="false">L162-Q162</f>
        <v>0</v>
      </c>
      <c r="W162" s="222" t="n">
        <f aca="false">M162-R162</f>
        <v>-6</v>
      </c>
      <c r="X162" s="222" t="n">
        <f aca="false">N162-S162</f>
        <v>-6</v>
      </c>
      <c r="Y162" s="222" t="n">
        <f aca="false">O162-T162</f>
        <v>0</v>
      </c>
      <c r="Z162" s="219" t="s">
        <v>460</v>
      </c>
      <c r="AA162" s="219" t="s">
        <v>161</v>
      </c>
      <c r="AB162" s="219" t="s">
        <v>124</v>
      </c>
    </row>
    <row r="163" customFormat="false" ht="14.4" hidden="false" customHeight="false" outlineLevel="0" collapsed="false">
      <c r="A163" s="219" t="s">
        <v>151</v>
      </c>
      <c r="B163" s="221" t="n">
        <v>42979</v>
      </c>
      <c r="C163" s="221" t="n">
        <v>42979</v>
      </c>
      <c r="D163" s="219" t="s">
        <v>456</v>
      </c>
      <c r="E163" s="220" t="s">
        <v>557</v>
      </c>
      <c r="F163" s="220" t="s">
        <v>558</v>
      </c>
      <c r="G163" s="219" t="s">
        <v>463</v>
      </c>
      <c r="H163" s="219" t="s">
        <v>161</v>
      </c>
      <c r="I163" s="222" t="n">
        <v>12</v>
      </c>
      <c r="J163" s="220"/>
      <c r="K163" s="220"/>
      <c r="L163" s="220"/>
      <c r="M163" s="220"/>
      <c r="N163" s="220"/>
      <c r="O163" s="220"/>
      <c r="P163" s="222" t="n">
        <v>100</v>
      </c>
      <c r="Q163" s="222" t="n">
        <v>0</v>
      </c>
      <c r="R163" s="222" t="n">
        <v>6</v>
      </c>
      <c r="S163" s="222" t="n">
        <v>6</v>
      </c>
      <c r="T163" s="222" t="n">
        <v>0</v>
      </c>
      <c r="U163" s="222" t="n">
        <f aca="false">K163-P163</f>
        <v>-100</v>
      </c>
      <c r="V163" s="222" t="n">
        <f aca="false">L163-Q163</f>
        <v>0</v>
      </c>
      <c r="W163" s="222" t="n">
        <f aca="false">M163-R163</f>
        <v>-6</v>
      </c>
      <c r="X163" s="222" t="n">
        <f aca="false">N163-S163</f>
        <v>-6</v>
      </c>
      <c r="Y163" s="222" t="n">
        <f aca="false">O163-T163</f>
        <v>0</v>
      </c>
      <c r="Z163" s="219" t="s">
        <v>460</v>
      </c>
      <c r="AA163" s="219" t="s">
        <v>161</v>
      </c>
      <c r="AB163" s="219" t="s">
        <v>124</v>
      </c>
    </row>
    <row r="164" customFormat="false" ht="14.4" hidden="false" customHeight="false" outlineLevel="0" collapsed="false">
      <c r="A164" s="219" t="s">
        <v>151</v>
      </c>
      <c r="B164" s="221" t="n">
        <v>42979</v>
      </c>
      <c r="C164" s="221" t="n">
        <v>42979</v>
      </c>
      <c r="D164" s="219" t="s">
        <v>456</v>
      </c>
      <c r="E164" s="220" t="s">
        <v>559</v>
      </c>
      <c r="F164" s="220" t="s">
        <v>560</v>
      </c>
      <c r="G164" s="219" t="s">
        <v>463</v>
      </c>
      <c r="H164" s="219" t="s">
        <v>161</v>
      </c>
      <c r="I164" s="222" t="n">
        <v>12</v>
      </c>
      <c r="J164" s="220"/>
      <c r="K164" s="220"/>
      <c r="L164" s="220"/>
      <c r="M164" s="220"/>
      <c r="N164" s="220"/>
      <c r="O164" s="220"/>
      <c r="P164" s="222" t="n">
        <v>100</v>
      </c>
      <c r="Q164" s="222" t="n">
        <v>0</v>
      </c>
      <c r="R164" s="222" t="n">
        <v>6</v>
      </c>
      <c r="S164" s="222" t="n">
        <v>6</v>
      </c>
      <c r="T164" s="222" t="n">
        <v>0</v>
      </c>
      <c r="U164" s="222" t="n">
        <f aca="false">K164-P164</f>
        <v>-100</v>
      </c>
      <c r="V164" s="222" t="n">
        <f aca="false">L164-Q164</f>
        <v>0</v>
      </c>
      <c r="W164" s="222" t="n">
        <f aca="false">M164-R164</f>
        <v>-6</v>
      </c>
      <c r="X164" s="222" t="n">
        <f aca="false">N164-S164</f>
        <v>-6</v>
      </c>
      <c r="Y164" s="222" t="n">
        <f aca="false">O164-T164</f>
        <v>0</v>
      </c>
      <c r="Z164" s="219" t="s">
        <v>460</v>
      </c>
      <c r="AA164" s="219" t="s">
        <v>161</v>
      </c>
      <c r="AB164" s="219" t="s">
        <v>124</v>
      </c>
    </row>
    <row r="165" customFormat="false" ht="14.4" hidden="false" customHeight="false" outlineLevel="0" collapsed="false">
      <c r="A165" s="219" t="s">
        <v>151</v>
      </c>
      <c r="B165" s="221" t="n">
        <v>42979</v>
      </c>
      <c r="C165" s="221" t="n">
        <v>42979</v>
      </c>
      <c r="D165" s="219" t="s">
        <v>456</v>
      </c>
      <c r="E165" s="220" t="s">
        <v>561</v>
      </c>
      <c r="F165" s="220" t="s">
        <v>562</v>
      </c>
      <c r="G165" s="219" t="s">
        <v>463</v>
      </c>
      <c r="H165" s="219" t="s">
        <v>161</v>
      </c>
      <c r="I165" s="222" t="n">
        <v>12</v>
      </c>
      <c r="J165" s="220"/>
      <c r="K165" s="220"/>
      <c r="L165" s="220"/>
      <c r="M165" s="220"/>
      <c r="N165" s="220"/>
      <c r="O165" s="220"/>
      <c r="P165" s="222" t="n">
        <v>100</v>
      </c>
      <c r="Q165" s="222" t="n">
        <v>0</v>
      </c>
      <c r="R165" s="222" t="n">
        <v>6</v>
      </c>
      <c r="S165" s="222" t="n">
        <v>6</v>
      </c>
      <c r="T165" s="222" t="n">
        <v>0</v>
      </c>
      <c r="U165" s="222" t="n">
        <f aca="false">K165-P165</f>
        <v>-100</v>
      </c>
      <c r="V165" s="222" t="n">
        <f aca="false">L165-Q165</f>
        <v>0</v>
      </c>
      <c r="W165" s="222" t="n">
        <f aca="false">M165-R165</f>
        <v>-6</v>
      </c>
      <c r="X165" s="222" t="n">
        <f aca="false">N165-S165</f>
        <v>-6</v>
      </c>
      <c r="Y165" s="222" t="n">
        <f aca="false">O165-T165</f>
        <v>0</v>
      </c>
      <c r="Z165" s="219" t="s">
        <v>460</v>
      </c>
      <c r="AA165" s="219" t="s">
        <v>161</v>
      </c>
      <c r="AB165" s="219" t="s">
        <v>124</v>
      </c>
    </row>
    <row r="166" customFormat="false" ht="14.4" hidden="false" customHeight="false" outlineLevel="0" collapsed="false">
      <c r="A166" s="219" t="s">
        <v>151</v>
      </c>
      <c r="B166" s="221" t="n">
        <v>42979</v>
      </c>
      <c r="C166" s="221" t="n">
        <v>42979</v>
      </c>
      <c r="D166" s="219" t="s">
        <v>456</v>
      </c>
      <c r="E166" s="220" t="s">
        <v>684</v>
      </c>
      <c r="F166" s="220" t="s">
        <v>685</v>
      </c>
      <c r="G166" s="219" t="s">
        <v>463</v>
      </c>
      <c r="H166" s="219" t="s">
        <v>161</v>
      </c>
      <c r="I166" s="222" t="n">
        <v>12</v>
      </c>
      <c r="J166" s="220"/>
      <c r="K166" s="220"/>
      <c r="L166" s="220"/>
      <c r="M166" s="220"/>
      <c r="N166" s="220"/>
      <c r="O166" s="220"/>
      <c r="P166" s="222" t="n">
        <v>400</v>
      </c>
      <c r="Q166" s="222" t="n">
        <v>0</v>
      </c>
      <c r="R166" s="222" t="n">
        <v>24</v>
      </c>
      <c r="S166" s="222" t="n">
        <v>24</v>
      </c>
      <c r="T166" s="222" t="n">
        <v>0</v>
      </c>
      <c r="U166" s="222" t="n">
        <f aca="false">K166-P166</f>
        <v>-400</v>
      </c>
      <c r="V166" s="222" t="n">
        <f aca="false">L166-Q166</f>
        <v>0</v>
      </c>
      <c r="W166" s="222" t="n">
        <f aca="false">M166-R166</f>
        <v>-24</v>
      </c>
      <c r="X166" s="222" t="n">
        <f aca="false">N166-S166</f>
        <v>-24</v>
      </c>
      <c r="Y166" s="222" t="n">
        <f aca="false">O166-T166</f>
        <v>0</v>
      </c>
      <c r="Z166" s="219" t="s">
        <v>460</v>
      </c>
      <c r="AA166" s="219" t="s">
        <v>161</v>
      </c>
      <c r="AB166" s="219" t="s">
        <v>124</v>
      </c>
    </row>
    <row r="167" customFormat="false" ht="14.4" hidden="false" customHeight="false" outlineLevel="0" collapsed="false">
      <c r="A167" s="219" t="s">
        <v>151</v>
      </c>
      <c r="B167" s="221" t="n">
        <v>42979</v>
      </c>
      <c r="C167" s="221" t="n">
        <v>42979</v>
      </c>
      <c r="D167" s="219" t="s">
        <v>456</v>
      </c>
      <c r="E167" s="220" t="s">
        <v>686</v>
      </c>
      <c r="F167" s="220" t="s">
        <v>687</v>
      </c>
      <c r="G167" s="219" t="s">
        <v>463</v>
      </c>
      <c r="H167" s="219" t="s">
        <v>161</v>
      </c>
      <c r="I167" s="222" t="n">
        <v>12</v>
      </c>
      <c r="J167" s="220"/>
      <c r="K167" s="220"/>
      <c r="L167" s="220"/>
      <c r="M167" s="220"/>
      <c r="N167" s="220"/>
      <c r="O167" s="220"/>
      <c r="P167" s="222" t="n">
        <v>100</v>
      </c>
      <c r="Q167" s="222" t="n">
        <v>0</v>
      </c>
      <c r="R167" s="222" t="n">
        <v>6</v>
      </c>
      <c r="S167" s="222" t="n">
        <v>6</v>
      </c>
      <c r="T167" s="222" t="n">
        <v>0</v>
      </c>
      <c r="U167" s="222" t="n">
        <f aca="false">K167-P167</f>
        <v>-100</v>
      </c>
      <c r="V167" s="222" t="n">
        <f aca="false">L167-Q167</f>
        <v>0</v>
      </c>
      <c r="W167" s="222" t="n">
        <f aca="false">M167-R167</f>
        <v>-6</v>
      </c>
      <c r="X167" s="222" t="n">
        <f aca="false">N167-S167</f>
        <v>-6</v>
      </c>
      <c r="Y167" s="222" t="n">
        <f aca="false">O167-T167</f>
        <v>0</v>
      </c>
      <c r="Z167" s="219" t="s">
        <v>460</v>
      </c>
      <c r="AA167" s="219" t="s">
        <v>161</v>
      </c>
      <c r="AB167" s="219" t="s">
        <v>124</v>
      </c>
    </row>
    <row r="168" customFormat="false" ht="14.4" hidden="false" customHeight="false" outlineLevel="0" collapsed="false">
      <c r="A168" s="219" t="s">
        <v>151</v>
      </c>
      <c r="B168" s="221" t="n">
        <v>42979</v>
      </c>
      <c r="C168" s="221" t="n">
        <v>42979</v>
      </c>
      <c r="D168" s="219" t="s">
        <v>456</v>
      </c>
      <c r="E168" s="220" t="s">
        <v>565</v>
      </c>
      <c r="F168" s="220" t="s">
        <v>566</v>
      </c>
      <c r="G168" s="219" t="s">
        <v>463</v>
      </c>
      <c r="H168" s="219" t="s">
        <v>161</v>
      </c>
      <c r="I168" s="222" t="n">
        <v>12</v>
      </c>
      <c r="J168" s="220"/>
      <c r="K168" s="220"/>
      <c r="L168" s="220"/>
      <c r="M168" s="220"/>
      <c r="N168" s="220"/>
      <c r="O168" s="220"/>
      <c r="P168" s="222" t="n">
        <v>100</v>
      </c>
      <c r="Q168" s="222" t="n">
        <v>0</v>
      </c>
      <c r="R168" s="222" t="n">
        <v>6</v>
      </c>
      <c r="S168" s="222" t="n">
        <v>6</v>
      </c>
      <c r="T168" s="222" t="n">
        <v>0</v>
      </c>
      <c r="U168" s="222" t="n">
        <f aca="false">K168-P168</f>
        <v>-100</v>
      </c>
      <c r="V168" s="222" t="n">
        <f aca="false">L168-Q168</f>
        <v>0</v>
      </c>
      <c r="W168" s="222" t="n">
        <f aca="false">M168-R168</f>
        <v>-6</v>
      </c>
      <c r="X168" s="222" t="n">
        <f aca="false">N168-S168</f>
        <v>-6</v>
      </c>
      <c r="Y168" s="222" t="n">
        <f aca="false">O168-T168</f>
        <v>0</v>
      </c>
      <c r="Z168" s="219" t="s">
        <v>460</v>
      </c>
      <c r="AA168" s="219" t="s">
        <v>161</v>
      </c>
      <c r="AB168" s="219" t="s">
        <v>124</v>
      </c>
    </row>
    <row r="169" customFormat="false" ht="14.4" hidden="false" customHeight="false" outlineLevel="0" collapsed="false">
      <c r="A169" s="219" t="s">
        <v>151</v>
      </c>
      <c r="B169" s="221" t="n">
        <v>42979</v>
      </c>
      <c r="C169" s="221" t="n">
        <v>42979</v>
      </c>
      <c r="D169" s="219" t="s">
        <v>456</v>
      </c>
      <c r="E169" s="220" t="s">
        <v>567</v>
      </c>
      <c r="F169" s="220" t="s">
        <v>568</v>
      </c>
      <c r="G169" s="219" t="s">
        <v>463</v>
      </c>
      <c r="H169" s="219" t="s">
        <v>161</v>
      </c>
      <c r="I169" s="222" t="n">
        <v>12</v>
      </c>
      <c r="J169" s="220"/>
      <c r="K169" s="220"/>
      <c r="L169" s="220"/>
      <c r="M169" s="220"/>
      <c r="N169" s="220"/>
      <c r="O169" s="220"/>
      <c r="P169" s="222" t="n">
        <v>100</v>
      </c>
      <c r="Q169" s="222" t="n">
        <v>0</v>
      </c>
      <c r="R169" s="222" t="n">
        <v>6</v>
      </c>
      <c r="S169" s="222" t="n">
        <v>6</v>
      </c>
      <c r="T169" s="222" t="n">
        <v>0</v>
      </c>
      <c r="U169" s="222" t="n">
        <f aca="false">K169-P169</f>
        <v>-100</v>
      </c>
      <c r="V169" s="222" t="n">
        <f aca="false">L169-Q169</f>
        <v>0</v>
      </c>
      <c r="W169" s="222" t="n">
        <f aca="false">M169-R169</f>
        <v>-6</v>
      </c>
      <c r="X169" s="222" t="n">
        <f aca="false">N169-S169</f>
        <v>-6</v>
      </c>
      <c r="Y169" s="222" t="n">
        <f aca="false">O169-T169</f>
        <v>0</v>
      </c>
      <c r="Z169" s="219" t="s">
        <v>460</v>
      </c>
      <c r="AA169" s="219" t="s">
        <v>161</v>
      </c>
      <c r="AB169" s="219" t="s">
        <v>124</v>
      </c>
    </row>
    <row r="170" customFormat="false" ht="14.4" hidden="false" customHeight="false" outlineLevel="0" collapsed="false">
      <c r="A170" s="219" t="s">
        <v>151</v>
      </c>
      <c r="B170" s="221" t="n">
        <v>42979</v>
      </c>
      <c r="C170" s="221" t="n">
        <v>42979</v>
      </c>
      <c r="D170" s="219" t="s">
        <v>456</v>
      </c>
      <c r="E170" s="220" t="s">
        <v>571</v>
      </c>
      <c r="F170" s="220" t="s">
        <v>572</v>
      </c>
      <c r="G170" s="219" t="s">
        <v>463</v>
      </c>
      <c r="H170" s="219" t="s">
        <v>161</v>
      </c>
      <c r="I170" s="222" t="n">
        <v>12</v>
      </c>
      <c r="J170" s="220"/>
      <c r="K170" s="220"/>
      <c r="L170" s="220"/>
      <c r="M170" s="220"/>
      <c r="N170" s="220"/>
      <c r="O170" s="220"/>
      <c r="P170" s="222" t="n">
        <v>100</v>
      </c>
      <c r="Q170" s="222" t="n">
        <v>0</v>
      </c>
      <c r="R170" s="222" t="n">
        <v>6</v>
      </c>
      <c r="S170" s="222" t="n">
        <v>6</v>
      </c>
      <c r="T170" s="222" t="n">
        <v>0</v>
      </c>
      <c r="U170" s="222" t="n">
        <f aca="false">K170-P170</f>
        <v>-100</v>
      </c>
      <c r="V170" s="222" t="n">
        <f aca="false">L170-Q170</f>
        <v>0</v>
      </c>
      <c r="W170" s="222" t="n">
        <f aca="false">M170-R170</f>
        <v>-6</v>
      </c>
      <c r="X170" s="222" t="n">
        <f aca="false">N170-S170</f>
        <v>-6</v>
      </c>
      <c r="Y170" s="222" t="n">
        <f aca="false">O170-T170</f>
        <v>0</v>
      </c>
      <c r="Z170" s="219" t="s">
        <v>460</v>
      </c>
      <c r="AA170" s="219" t="s">
        <v>161</v>
      </c>
      <c r="AB170" s="219" t="s">
        <v>124</v>
      </c>
    </row>
    <row r="171" customFormat="false" ht="14.4" hidden="false" customHeight="false" outlineLevel="0" collapsed="false">
      <c r="A171" s="219" t="s">
        <v>151</v>
      </c>
      <c r="B171" s="221" t="n">
        <v>42979</v>
      </c>
      <c r="C171" s="221" t="n">
        <v>42979</v>
      </c>
      <c r="D171" s="219" t="s">
        <v>456</v>
      </c>
      <c r="E171" s="220" t="s">
        <v>688</v>
      </c>
      <c r="F171" s="220" t="s">
        <v>689</v>
      </c>
      <c r="G171" s="219" t="s">
        <v>463</v>
      </c>
      <c r="H171" s="219" t="s">
        <v>161</v>
      </c>
      <c r="I171" s="222" t="n">
        <v>12</v>
      </c>
      <c r="J171" s="220"/>
      <c r="K171" s="220"/>
      <c r="L171" s="220"/>
      <c r="M171" s="220"/>
      <c r="N171" s="220"/>
      <c r="O171" s="220"/>
      <c r="P171" s="222" t="n">
        <v>100</v>
      </c>
      <c r="Q171" s="222" t="n">
        <v>0</v>
      </c>
      <c r="R171" s="222" t="n">
        <v>6</v>
      </c>
      <c r="S171" s="222" t="n">
        <v>6</v>
      </c>
      <c r="T171" s="222" t="n">
        <v>0</v>
      </c>
      <c r="U171" s="222" t="n">
        <f aca="false">K171-P171</f>
        <v>-100</v>
      </c>
      <c r="V171" s="222" t="n">
        <f aca="false">L171-Q171</f>
        <v>0</v>
      </c>
      <c r="W171" s="222" t="n">
        <f aca="false">M171-R171</f>
        <v>-6</v>
      </c>
      <c r="X171" s="222" t="n">
        <f aca="false">N171-S171</f>
        <v>-6</v>
      </c>
      <c r="Y171" s="222" t="n">
        <f aca="false">O171-T171</f>
        <v>0</v>
      </c>
      <c r="Z171" s="219" t="s">
        <v>460</v>
      </c>
      <c r="AA171" s="219" t="s">
        <v>161</v>
      </c>
      <c r="AB171" s="219" t="s">
        <v>124</v>
      </c>
    </row>
    <row r="172" customFormat="false" ht="14.4" hidden="false" customHeight="false" outlineLevel="0" collapsed="false">
      <c r="A172" s="219" t="s">
        <v>151</v>
      </c>
      <c r="B172" s="221" t="n">
        <v>42979</v>
      </c>
      <c r="C172" s="221" t="n">
        <v>42979</v>
      </c>
      <c r="D172" s="219" t="s">
        <v>456</v>
      </c>
      <c r="E172" s="220" t="s">
        <v>573</v>
      </c>
      <c r="F172" s="220" t="s">
        <v>574</v>
      </c>
      <c r="G172" s="219" t="s">
        <v>463</v>
      </c>
      <c r="H172" s="219" t="s">
        <v>161</v>
      </c>
      <c r="I172" s="222" t="n">
        <v>12</v>
      </c>
      <c r="J172" s="220"/>
      <c r="K172" s="220"/>
      <c r="L172" s="220"/>
      <c r="M172" s="220"/>
      <c r="N172" s="220"/>
      <c r="O172" s="220"/>
      <c r="P172" s="222" t="n">
        <v>100</v>
      </c>
      <c r="Q172" s="222" t="n">
        <v>0</v>
      </c>
      <c r="R172" s="222" t="n">
        <v>6</v>
      </c>
      <c r="S172" s="222" t="n">
        <v>6</v>
      </c>
      <c r="T172" s="222" t="n">
        <v>0</v>
      </c>
      <c r="U172" s="222" t="n">
        <f aca="false">K172-P172</f>
        <v>-100</v>
      </c>
      <c r="V172" s="222" t="n">
        <f aca="false">L172-Q172</f>
        <v>0</v>
      </c>
      <c r="W172" s="222" t="n">
        <f aca="false">M172-R172</f>
        <v>-6</v>
      </c>
      <c r="X172" s="222" t="n">
        <f aca="false">N172-S172</f>
        <v>-6</v>
      </c>
      <c r="Y172" s="222" t="n">
        <f aca="false">O172-T172</f>
        <v>0</v>
      </c>
      <c r="Z172" s="219" t="s">
        <v>460</v>
      </c>
      <c r="AA172" s="219" t="s">
        <v>161</v>
      </c>
      <c r="AB172" s="219" t="s">
        <v>124</v>
      </c>
    </row>
    <row r="173" customFormat="false" ht="14.4" hidden="false" customHeight="false" outlineLevel="0" collapsed="false">
      <c r="A173" s="219" t="s">
        <v>151</v>
      </c>
      <c r="B173" s="221" t="n">
        <v>42979</v>
      </c>
      <c r="C173" s="221" t="n">
        <v>42979</v>
      </c>
      <c r="D173" s="219" t="s">
        <v>456</v>
      </c>
      <c r="E173" s="220" t="s">
        <v>575</v>
      </c>
      <c r="F173" s="220" t="s">
        <v>545</v>
      </c>
      <c r="G173" s="219" t="s">
        <v>463</v>
      </c>
      <c r="H173" s="219" t="s">
        <v>161</v>
      </c>
      <c r="I173" s="222" t="n">
        <v>12</v>
      </c>
      <c r="J173" s="220"/>
      <c r="K173" s="220"/>
      <c r="L173" s="220"/>
      <c r="M173" s="220"/>
      <c r="N173" s="220"/>
      <c r="O173" s="220"/>
      <c r="P173" s="222" t="n">
        <v>100</v>
      </c>
      <c r="Q173" s="222" t="n">
        <v>0</v>
      </c>
      <c r="R173" s="222" t="n">
        <v>6</v>
      </c>
      <c r="S173" s="222" t="n">
        <v>6</v>
      </c>
      <c r="T173" s="222" t="n">
        <v>0</v>
      </c>
      <c r="U173" s="222" t="n">
        <f aca="false">K173-P173</f>
        <v>-100</v>
      </c>
      <c r="V173" s="222" t="n">
        <f aca="false">L173-Q173</f>
        <v>0</v>
      </c>
      <c r="W173" s="222" t="n">
        <f aca="false">M173-R173</f>
        <v>-6</v>
      </c>
      <c r="X173" s="222" t="n">
        <f aca="false">N173-S173</f>
        <v>-6</v>
      </c>
      <c r="Y173" s="222" t="n">
        <f aca="false">O173-T173</f>
        <v>0</v>
      </c>
      <c r="Z173" s="219" t="s">
        <v>460</v>
      </c>
      <c r="AA173" s="219" t="s">
        <v>161</v>
      </c>
      <c r="AB173" s="219" t="s">
        <v>124</v>
      </c>
    </row>
    <row r="174" customFormat="false" ht="14.4" hidden="false" customHeight="false" outlineLevel="0" collapsed="false">
      <c r="A174" s="219" t="s">
        <v>151</v>
      </c>
      <c r="B174" s="221" t="n">
        <v>42979</v>
      </c>
      <c r="C174" s="221" t="n">
        <v>42979</v>
      </c>
      <c r="D174" s="219" t="s">
        <v>456</v>
      </c>
      <c r="E174" s="220" t="s">
        <v>576</v>
      </c>
      <c r="F174" s="220" t="s">
        <v>577</v>
      </c>
      <c r="G174" s="219" t="s">
        <v>463</v>
      </c>
      <c r="H174" s="219" t="s">
        <v>161</v>
      </c>
      <c r="I174" s="222" t="n">
        <v>12</v>
      </c>
      <c r="J174" s="220"/>
      <c r="K174" s="220"/>
      <c r="L174" s="220"/>
      <c r="M174" s="220"/>
      <c r="N174" s="220"/>
      <c r="O174" s="220"/>
      <c r="P174" s="222" t="n">
        <v>100</v>
      </c>
      <c r="Q174" s="222" t="n">
        <v>0</v>
      </c>
      <c r="R174" s="222" t="n">
        <v>6</v>
      </c>
      <c r="S174" s="222" t="n">
        <v>6</v>
      </c>
      <c r="T174" s="222" t="n">
        <v>0</v>
      </c>
      <c r="U174" s="222" t="n">
        <f aca="false">K174-P174</f>
        <v>-100</v>
      </c>
      <c r="V174" s="222" t="n">
        <f aca="false">L174-Q174</f>
        <v>0</v>
      </c>
      <c r="W174" s="222" t="n">
        <f aca="false">M174-R174</f>
        <v>-6</v>
      </c>
      <c r="X174" s="222" t="n">
        <f aca="false">N174-S174</f>
        <v>-6</v>
      </c>
      <c r="Y174" s="222" t="n">
        <f aca="false">O174-T174</f>
        <v>0</v>
      </c>
      <c r="Z174" s="219" t="s">
        <v>460</v>
      </c>
      <c r="AA174" s="219" t="s">
        <v>161</v>
      </c>
      <c r="AB174" s="219" t="s">
        <v>124</v>
      </c>
    </row>
    <row r="175" customFormat="false" ht="14.4" hidden="false" customHeight="false" outlineLevel="0" collapsed="false">
      <c r="A175" s="219" t="s">
        <v>151</v>
      </c>
      <c r="B175" s="221" t="n">
        <v>42979</v>
      </c>
      <c r="C175" s="221" t="n">
        <v>42979</v>
      </c>
      <c r="D175" s="219" t="s">
        <v>456</v>
      </c>
      <c r="E175" s="220" t="s">
        <v>578</v>
      </c>
      <c r="F175" s="220" t="s">
        <v>579</v>
      </c>
      <c r="G175" s="219" t="s">
        <v>463</v>
      </c>
      <c r="H175" s="219" t="s">
        <v>161</v>
      </c>
      <c r="I175" s="222" t="n">
        <v>12</v>
      </c>
      <c r="J175" s="220"/>
      <c r="K175" s="220"/>
      <c r="L175" s="220"/>
      <c r="M175" s="220"/>
      <c r="N175" s="220"/>
      <c r="O175" s="220"/>
      <c r="P175" s="222" t="n">
        <v>100</v>
      </c>
      <c r="Q175" s="222" t="n">
        <v>0</v>
      </c>
      <c r="R175" s="222" t="n">
        <v>6</v>
      </c>
      <c r="S175" s="222" t="n">
        <v>6</v>
      </c>
      <c r="T175" s="222" t="n">
        <v>0</v>
      </c>
      <c r="U175" s="222" t="n">
        <f aca="false">K175-P175</f>
        <v>-100</v>
      </c>
      <c r="V175" s="222" t="n">
        <f aca="false">L175-Q175</f>
        <v>0</v>
      </c>
      <c r="W175" s="222" t="n">
        <f aca="false">M175-R175</f>
        <v>-6</v>
      </c>
      <c r="X175" s="222" t="n">
        <f aca="false">N175-S175</f>
        <v>-6</v>
      </c>
      <c r="Y175" s="222" t="n">
        <f aca="false">O175-T175</f>
        <v>0</v>
      </c>
      <c r="Z175" s="219" t="s">
        <v>460</v>
      </c>
      <c r="AA175" s="219" t="s">
        <v>161</v>
      </c>
      <c r="AB175" s="219" t="s">
        <v>124</v>
      </c>
    </row>
    <row r="176" customFormat="false" ht="14.4" hidden="false" customHeight="false" outlineLevel="0" collapsed="false">
      <c r="A176" s="219" t="s">
        <v>151</v>
      </c>
      <c r="B176" s="221" t="n">
        <v>42979</v>
      </c>
      <c r="C176" s="221" t="n">
        <v>42979</v>
      </c>
      <c r="D176" s="219" t="s">
        <v>456</v>
      </c>
      <c r="E176" s="220" t="s">
        <v>580</v>
      </c>
      <c r="F176" s="220" t="s">
        <v>581</v>
      </c>
      <c r="G176" s="219" t="s">
        <v>463</v>
      </c>
      <c r="H176" s="219" t="s">
        <v>161</v>
      </c>
      <c r="I176" s="222" t="n">
        <v>12</v>
      </c>
      <c r="J176" s="220"/>
      <c r="K176" s="220"/>
      <c r="L176" s="220"/>
      <c r="M176" s="220"/>
      <c r="N176" s="220"/>
      <c r="O176" s="220"/>
      <c r="P176" s="222" t="n">
        <v>100</v>
      </c>
      <c r="Q176" s="222" t="n">
        <v>0</v>
      </c>
      <c r="R176" s="222" t="n">
        <v>6</v>
      </c>
      <c r="S176" s="222" t="n">
        <v>6</v>
      </c>
      <c r="T176" s="222" t="n">
        <v>0</v>
      </c>
      <c r="U176" s="222" t="n">
        <f aca="false">K176-P176</f>
        <v>-100</v>
      </c>
      <c r="V176" s="222" t="n">
        <f aca="false">L176-Q176</f>
        <v>0</v>
      </c>
      <c r="W176" s="222" t="n">
        <f aca="false">M176-R176</f>
        <v>-6</v>
      </c>
      <c r="X176" s="222" t="n">
        <f aca="false">N176-S176</f>
        <v>-6</v>
      </c>
      <c r="Y176" s="222" t="n">
        <f aca="false">O176-T176</f>
        <v>0</v>
      </c>
      <c r="Z176" s="219" t="s">
        <v>460</v>
      </c>
      <c r="AA176" s="219" t="s">
        <v>161</v>
      </c>
      <c r="AB176" s="219" t="s">
        <v>124</v>
      </c>
    </row>
    <row r="177" customFormat="false" ht="14.4" hidden="false" customHeight="false" outlineLevel="0" collapsed="false">
      <c r="A177" s="219" t="s">
        <v>151</v>
      </c>
      <c r="B177" s="221" t="n">
        <v>42979</v>
      </c>
      <c r="C177" s="221" t="n">
        <v>42979</v>
      </c>
      <c r="D177" s="219" t="s">
        <v>456</v>
      </c>
      <c r="E177" s="220" t="s">
        <v>582</v>
      </c>
      <c r="F177" s="220" t="s">
        <v>583</v>
      </c>
      <c r="G177" s="219" t="s">
        <v>463</v>
      </c>
      <c r="H177" s="219" t="s">
        <v>161</v>
      </c>
      <c r="I177" s="222" t="n">
        <v>12</v>
      </c>
      <c r="J177" s="220"/>
      <c r="K177" s="220"/>
      <c r="L177" s="220"/>
      <c r="M177" s="220"/>
      <c r="N177" s="220"/>
      <c r="O177" s="220"/>
      <c r="P177" s="222" t="n">
        <v>100</v>
      </c>
      <c r="Q177" s="222" t="n">
        <v>0</v>
      </c>
      <c r="R177" s="222" t="n">
        <v>6</v>
      </c>
      <c r="S177" s="222" t="n">
        <v>6</v>
      </c>
      <c r="T177" s="222" t="n">
        <v>0</v>
      </c>
      <c r="U177" s="222" t="n">
        <f aca="false">K177-P177</f>
        <v>-100</v>
      </c>
      <c r="V177" s="222" t="n">
        <f aca="false">L177-Q177</f>
        <v>0</v>
      </c>
      <c r="W177" s="222" t="n">
        <f aca="false">M177-R177</f>
        <v>-6</v>
      </c>
      <c r="X177" s="222" t="n">
        <f aca="false">N177-S177</f>
        <v>-6</v>
      </c>
      <c r="Y177" s="222" t="n">
        <f aca="false">O177-T177</f>
        <v>0</v>
      </c>
      <c r="Z177" s="219" t="s">
        <v>460</v>
      </c>
      <c r="AA177" s="219" t="s">
        <v>161</v>
      </c>
      <c r="AB177" s="219" t="s">
        <v>124</v>
      </c>
    </row>
    <row r="178" customFormat="false" ht="14.4" hidden="false" customHeight="false" outlineLevel="0" collapsed="false">
      <c r="A178" s="219" t="s">
        <v>151</v>
      </c>
      <c r="B178" s="221" t="n">
        <v>42979</v>
      </c>
      <c r="C178" s="221" t="n">
        <v>42979</v>
      </c>
      <c r="D178" s="219" t="s">
        <v>456</v>
      </c>
      <c r="E178" s="220" t="s">
        <v>585</v>
      </c>
      <c r="F178" s="220" t="s">
        <v>586</v>
      </c>
      <c r="G178" s="219" t="s">
        <v>463</v>
      </c>
      <c r="H178" s="219" t="s">
        <v>161</v>
      </c>
      <c r="I178" s="222" t="n">
        <v>12</v>
      </c>
      <c r="J178" s="220"/>
      <c r="K178" s="220"/>
      <c r="L178" s="220"/>
      <c r="M178" s="220"/>
      <c r="N178" s="220"/>
      <c r="O178" s="220"/>
      <c r="P178" s="222" t="n">
        <v>100</v>
      </c>
      <c r="Q178" s="222" t="n">
        <v>0</v>
      </c>
      <c r="R178" s="222" t="n">
        <v>6</v>
      </c>
      <c r="S178" s="222" t="n">
        <v>6</v>
      </c>
      <c r="T178" s="222" t="n">
        <v>0</v>
      </c>
      <c r="U178" s="222" t="n">
        <f aca="false">K178-P178</f>
        <v>-100</v>
      </c>
      <c r="V178" s="222" t="n">
        <f aca="false">L178-Q178</f>
        <v>0</v>
      </c>
      <c r="W178" s="222" t="n">
        <f aca="false">M178-R178</f>
        <v>-6</v>
      </c>
      <c r="X178" s="222" t="n">
        <f aca="false">N178-S178</f>
        <v>-6</v>
      </c>
      <c r="Y178" s="222" t="n">
        <f aca="false">O178-T178</f>
        <v>0</v>
      </c>
      <c r="Z178" s="219" t="s">
        <v>460</v>
      </c>
      <c r="AA178" s="219" t="s">
        <v>161</v>
      </c>
      <c r="AB178" s="219" t="s">
        <v>124</v>
      </c>
    </row>
    <row r="179" customFormat="false" ht="14.4" hidden="false" customHeight="false" outlineLevel="0" collapsed="false">
      <c r="A179" s="219" t="s">
        <v>151</v>
      </c>
      <c r="B179" s="221" t="n">
        <v>42979</v>
      </c>
      <c r="C179" s="221" t="n">
        <v>42979</v>
      </c>
      <c r="D179" s="219" t="s">
        <v>456</v>
      </c>
      <c r="E179" s="220" t="s">
        <v>589</v>
      </c>
      <c r="F179" s="220" t="s">
        <v>590</v>
      </c>
      <c r="G179" s="219" t="s">
        <v>463</v>
      </c>
      <c r="H179" s="219" t="s">
        <v>161</v>
      </c>
      <c r="I179" s="222" t="n">
        <v>12</v>
      </c>
      <c r="J179" s="220"/>
      <c r="K179" s="220"/>
      <c r="L179" s="220"/>
      <c r="M179" s="220"/>
      <c r="N179" s="220"/>
      <c r="O179" s="220"/>
      <c r="P179" s="222" t="n">
        <v>100</v>
      </c>
      <c r="Q179" s="222" t="n">
        <v>0</v>
      </c>
      <c r="R179" s="222" t="n">
        <v>6</v>
      </c>
      <c r="S179" s="222" t="n">
        <v>6</v>
      </c>
      <c r="T179" s="222" t="n">
        <v>0</v>
      </c>
      <c r="U179" s="222" t="n">
        <f aca="false">K179-P179</f>
        <v>-100</v>
      </c>
      <c r="V179" s="222" t="n">
        <f aca="false">L179-Q179</f>
        <v>0</v>
      </c>
      <c r="W179" s="222" t="n">
        <f aca="false">M179-R179</f>
        <v>-6</v>
      </c>
      <c r="X179" s="222" t="n">
        <f aca="false">N179-S179</f>
        <v>-6</v>
      </c>
      <c r="Y179" s="222" t="n">
        <f aca="false">O179-T179</f>
        <v>0</v>
      </c>
      <c r="Z179" s="219" t="s">
        <v>460</v>
      </c>
      <c r="AA179" s="219" t="s">
        <v>161</v>
      </c>
      <c r="AB179" s="219" t="s">
        <v>124</v>
      </c>
    </row>
    <row r="180" customFormat="false" ht="14.4" hidden="false" customHeight="false" outlineLevel="0" collapsed="false">
      <c r="A180" s="219" t="s">
        <v>151</v>
      </c>
      <c r="B180" s="221" t="n">
        <v>42979</v>
      </c>
      <c r="C180" s="221" t="n">
        <v>42979</v>
      </c>
      <c r="D180" s="219" t="s">
        <v>456</v>
      </c>
      <c r="E180" s="220" t="s">
        <v>591</v>
      </c>
      <c r="F180" s="220" t="s">
        <v>592</v>
      </c>
      <c r="G180" s="219" t="s">
        <v>463</v>
      </c>
      <c r="H180" s="219" t="s">
        <v>161</v>
      </c>
      <c r="I180" s="222" t="n">
        <v>12</v>
      </c>
      <c r="J180" s="220"/>
      <c r="K180" s="220"/>
      <c r="L180" s="220"/>
      <c r="M180" s="220"/>
      <c r="N180" s="220"/>
      <c r="O180" s="220"/>
      <c r="P180" s="222" t="n">
        <v>100</v>
      </c>
      <c r="Q180" s="222" t="n">
        <v>0</v>
      </c>
      <c r="R180" s="222" t="n">
        <v>6</v>
      </c>
      <c r="S180" s="222" t="n">
        <v>6</v>
      </c>
      <c r="T180" s="222" t="n">
        <v>0</v>
      </c>
      <c r="U180" s="222" t="n">
        <f aca="false">K180-P180</f>
        <v>-100</v>
      </c>
      <c r="V180" s="222" t="n">
        <f aca="false">L180-Q180</f>
        <v>0</v>
      </c>
      <c r="W180" s="222" t="n">
        <f aca="false">M180-R180</f>
        <v>-6</v>
      </c>
      <c r="X180" s="222" t="n">
        <f aca="false">N180-S180</f>
        <v>-6</v>
      </c>
      <c r="Y180" s="222" t="n">
        <f aca="false">O180-T180</f>
        <v>0</v>
      </c>
      <c r="Z180" s="219" t="s">
        <v>460</v>
      </c>
      <c r="AA180" s="219" t="s">
        <v>161</v>
      </c>
      <c r="AB180" s="219" t="s">
        <v>124</v>
      </c>
    </row>
    <row r="181" customFormat="false" ht="14.4" hidden="false" customHeight="false" outlineLevel="0" collapsed="false">
      <c r="A181" s="219" t="s">
        <v>151</v>
      </c>
      <c r="B181" s="221" t="n">
        <v>42979</v>
      </c>
      <c r="C181" s="221" t="n">
        <v>42979</v>
      </c>
      <c r="D181" s="219" t="s">
        <v>456</v>
      </c>
      <c r="E181" s="220" t="s">
        <v>593</v>
      </c>
      <c r="F181" s="220" t="s">
        <v>558</v>
      </c>
      <c r="G181" s="219" t="s">
        <v>463</v>
      </c>
      <c r="H181" s="219" t="s">
        <v>161</v>
      </c>
      <c r="I181" s="222" t="n">
        <v>12</v>
      </c>
      <c r="J181" s="220"/>
      <c r="K181" s="220"/>
      <c r="L181" s="220"/>
      <c r="M181" s="220"/>
      <c r="N181" s="220"/>
      <c r="O181" s="220"/>
      <c r="P181" s="222" t="n">
        <v>100</v>
      </c>
      <c r="Q181" s="222" t="n">
        <v>0</v>
      </c>
      <c r="R181" s="222" t="n">
        <v>6</v>
      </c>
      <c r="S181" s="222" t="n">
        <v>6</v>
      </c>
      <c r="T181" s="222" t="n">
        <v>0</v>
      </c>
      <c r="U181" s="222" t="n">
        <f aca="false">K181-P181</f>
        <v>-100</v>
      </c>
      <c r="V181" s="222" t="n">
        <f aca="false">L181-Q181</f>
        <v>0</v>
      </c>
      <c r="W181" s="222" t="n">
        <f aca="false">M181-R181</f>
        <v>-6</v>
      </c>
      <c r="X181" s="222" t="n">
        <f aca="false">N181-S181</f>
        <v>-6</v>
      </c>
      <c r="Y181" s="222" t="n">
        <f aca="false">O181-T181</f>
        <v>0</v>
      </c>
      <c r="Z181" s="219" t="s">
        <v>460</v>
      </c>
      <c r="AA181" s="219" t="s">
        <v>161</v>
      </c>
      <c r="AB181" s="219" t="s">
        <v>124</v>
      </c>
    </row>
    <row r="182" customFormat="false" ht="14.4" hidden="false" customHeight="false" outlineLevel="0" collapsed="false">
      <c r="A182" s="219" t="s">
        <v>151</v>
      </c>
      <c r="B182" s="221" t="n">
        <v>42979</v>
      </c>
      <c r="C182" s="221" t="n">
        <v>42979</v>
      </c>
      <c r="D182" s="219" t="s">
        <v>456</v>
      </c>
      <c r="E182" s="220" t="s">
        <v>594</v>
      </c>
      <c r="F182" s="220" t="s">
        <v>595</v>
      </c>
      <c r="G182" s="219" t="s">
        <v>463</v>
      </c>
      <c r="H182" s="219" t="s">
        <v>161</v>
      </c>
      <c r="I182" s="222" t="n">
        <v>12</v>
      </c>
      <c r="J182" s="220"/>
      <c r="K182" s="220"/>
      <c r="L182" s="220"/>
      <c r="M182" s="220"/>
      <c r="N182" s="220"/>
      <c r="O182" s="220"/>
      <c r="P182" s="222" t="n">
        <v>100</v>
      </c>
      <c r="Q182" s="222" t="n">
        <v>0</v>
      </c>
      <c r="R182" s="222" t="n">
        <v>6</v>
      </c>
      <c r="S182" s="222" t="n">
        <v>6</v>
      </c>
      <c r="T182" s="222" t="n">
        <v>0</v>
      </c>
      <c r="U182" s="222" t="n">
        <f aca="false">K182-P182</f>
        <v>-100</v>
      </c>
      <c r="V182" s="222" t="n">
        <f aca="false">L182-Q182</f>
        <v>0</v>
      </c>
      <c r="W182" s="222" t="n">
        <f aca="false">M182-R182</f>
        <v>-6</v>
      </c>
      <c r="X182" s="222" t="n">
        <f aca="false">N182-S182</f>
        <v>-6</v>
      </c>
      <c r="Y182" s="222" t="n">
        <f aca="false">O182-T182</f>
        <v>0</v>
      </c>
      <c r="Z182" s="219" t="s">
        <v>460</v>
      </c>
      <c r="AA182" s="219" t="s">
        <v>161</v>
      </c>
      <c r="AB182" s="219" t="s">
        <v>124</v>
      </c>
    </row>
    <row r="183" customFormat="false" ht="14.4" hidden="false" customHeight="false" outlineLevel="0" collapsed="false">
      <c r="A183" s="219" t="s">
        <v>151</v>
      </c>
      <c r="B183" s="221" t="n">
        <v>42979</v>
      </c>
      <c r="C183" s="221" t="n">
        <v>42979</v>
      </c>
      <c r="D183" s="219" t="s">
        <v>456</v>
      </c>
      <c r="E183" s="220" t="s">
        <v>596</v>
      </c>
      <c r="F183" s="220" t="s">
        <v>597</v>
      </c>
      <c r="G183" s="219" t="s">
        <v>463</v>
      </c>
      <c r="H183" s="219" t="s">
        <v>161</v>
      </c>
      <c r="I183" s="222" t="n">
        <v>12</v>
      </c>
      <c r="J183" s="220"/>
      <c r="K183" s="220"/>
      <c r="L183" s="220"/>
      <c r="M183" s="220"/>
      <c r="N183" s="220"/>
      <c r="O183" s="220"/>
      <c r="P183" s="222" t="n">
        <v>100</v>
      </c>
      <c r="Q183" s="222" t="n">
        <v>0</v>
      </c>
      <c r="R183" s="222" t="n">
        <v>6</v>
      </c>
      <c r="S183" s="222" t="n">
        <v>6</v>
      </c>
      <c r="T183" s="222" t="n">
        <v>0</v>
      </c>
      <c r="U183" s="222" t="n">
        <f aca="false">K183-P183</f>
        <v>-100</v>
      </c>
      <c r="V183" s="222" t="n">
        <f aca="false">L183-Q183</f>
        <v>0</v>
      </c>
      <c r="W183" s="222" t="n">
        <f aca="false">M183-R183</f>
        <v>-6</v>
      </c>
      <c r="X183" s="222" t="n">
        <f aca="false">N183-S183</f>
        <v>-6</v>
      </c>
      <c r="Y183" s="222" t="n">
        <f aca="false">O183-T183</f>
        <v>0</v>
      </c>
      <c r="Z183" s="219" t="s">
        <v>460</v>
      </c>
      <c r="AA183" s="219" t="s">
        <v>161</v>
      </c>
      <c r="AB183" s="219" t="s">
        <v>124</v>
      </c>
    </row>
    <row r="184" customFormat="false" ht="14.4" hidden="false" customHeight="false" outlineLevel="0" collapsed="false">
      <c r="A184" s="219" t="s">
        <v>151</v>
      </c>
      <c r="B184" s="221" t="n">
        <v>42979</v>
      </c>
      <c r="C184" s="221" t="n">
        <v>42979</v>
      </c>
      <c r="D184" s="219" t="s">
        <v>456</v>
      </c>
      <c r="E184" s="220" t="s">
        <v>599</v>
      </c>
      <c r="F184" s="220" t="s">
        <v>600</v>
      </c>
      <c r="G184" s="219" t="s">
        <v>463</v>
      </c>
      <c r="H184" s="219" t="s">
        <v>161</v>
      </c>
      <c r="I184" s="222" t="n">
        <v>12</v>
      </c>
      <c r="J184" s="220"/>
      <c r="K184" s="220"/>
      <c r="L184" s="220"/>
      <c r="M184" s="220"/>
      <c r="N184" s="220"/>
      <c r="O184" s="220"/>
      <c r="P184" s="222" t="n">
        <v>100</v>
      </c>
      <c r="Q184" s="222" t="n">
        <v>0</v>
      </c>
      <c r="R184" s="222" t="n">
        <v>6</v>
      </c>
      <c r="S184" s="222" t="n">
        <v>6</v>
      </c>
      <c r="T184" s="222" t="n">
        <v>0</v>
      </c>
      <c r="U184" s="222" t="n">
        <f aca="false">K184-P184</f>
        <v>-100</v>
      </c>
      <c r="V184" s="222" t="n">
        <f aca="false">L184-Q184</f>
        <v>0</v>
      </c>
      <c r="W184" s="222" t="n">
        <f aca="false">M184-R184</f>
        <v>-6</v>
      </c>
      <c r="X184" s="222" t="n">
        <f aca="false">N184-S184</f>
        <v>-6</v>
      </c>
      <c r="Y184" s="222" t="n">
        <f aca="false">O184-T184</f>
        <v>0</v>
      </c>
      <c r="Z184" s="219" t="s">
        <v>460</v>
      </c>
      <c r="AA184" s="219" t="s">
        <v>161</v>
      </c>
      <c r="AB184" s="219" t="s">
        <v>124</v>
      </c>
    </row>
    <row r="185" customFormat="false" ht="14.4" hidden="false" customHeight="false" outlineLevel="0" collapsed="false">
      <c r="A185" s="219" t="s">
        <v>151</v>
      </c>
      <c r="B185" s="221" t="n">
        <v>42979</v>
      </c>
      <c r="C185" s="221" t="n">
        <v>42979</v>
      </c>
      <c r="D185" s="219" t="s">
        <v>456</v>
      </c>
      <c r="E185" s="220" t="s">
        <v>601</v>
      </c>
      <c r="F185" s="220" t="s">
        <v>602</v>
      </c>
      <c r="G185" s="219" t="s">
        <v>463</v>
      </c>
      <c r="H185" s="219" t="s">
        <v>161</v>
      </c>
      <c r="I185" s="222" t="n">
        <v>12</v>
      </c>
      <c r="J185" s="220"/>
      <c r="K185" s="220"/>
      <c r="L185" s="220"/>
      <c r="M185" s="220"/>
      <c r="N185" s="220"/>
      <c r="O185" s="220"/>
      <c r="P185" s="222" t="n">
        <v>100</v>
      </c>
      <c r="Q185" s="222" t="n">
        <v>0</v>
      </c>
      <c r="R185" s="222" t="n">
        <v>6</v>
      </c>
      <c r="S185" s="222" t="n">
        <v>6</v>
      </c>
      <c r="T185" s="222" t="n">
        <v>0</v>
      </c>
      <c r="U185" s="222" t="n">
        <f aca="false">K185-P185</f>
        <v>-100</v>
      </c>
      <c r="V185" s="222" t="n">
        <f aca="false">L185-Q185</f>
        <v>0</v>
      </c>
      <c r="W185" s="222" t="n">
        <f aca="false">M185-R185</f>
        <v>-6</v>
      </c>
      <c r="X185" s="222" t="n">
        <f aca="false">N185-S185</f>
        <v>-6</v>
      </c>
      <c r="Y185" s="222" t="n">
        <f aca="false">O185-T185</f>
        <v>0</v>
      </c>
      <c r="Z185" s="219" t="s">
        <v>460</v>
      </c>
      <c r="AA185" s="219" t="s">
        <v>161</v>
      </c>
      <c r="AB185" s="219" t="s">
        <v>124</v>
      </c>
    </row>
    <row r="186" customFormat="false" ht="14.4" hidden="false" customHeight="false" outlineLevel="0" collapsed="false">
      <c r="A186" s="219" t="s">
        <v>151</v>
      </c>
      <c r="B186" s="221" t="n">
        <v>42979</v>
      </c>
      <c r="C186" s="221" t="n">
        <v>42979</v>
      </c>
      <c r="D186" s="219" t="s">
        <v>456</v>
      </c>
      <c r="E186" s="220" t="s">
        <v>603</v>
      </c>
      <c r="F186" s="220" t="s">
        <v>604</v>
      </c>
      <c r="G186" s="219" t="s">
        <v>463</v>
      </c>
      <c r="H186" s="219" t="s">
        <v>161</v>
      </c>
      <c r="I186" s="222" t="n">
        <v>12</v>
      </c>
      <c r="J186" s="220"/>
      <c r="K186" s="220"/>
      <c r="L186" s="220"/>
      <c r="M186" s="220"/>
      <c r="N186" s="220"/>
      <c r="O186" s="220"/>
      <c r="P186" s="222" t="n">
        <v>100</v>
      </c>
      <c r="Q186" s="222" t="n">
        <v>0</v>
      </c>
      <c r="R186" s="222" t="n">
        <v>6</v>
      </c>
      <c r="S186" s="222" t="n">
        <v>6</v>
      </c>
      <c r="T186" s="222" t="n">
        <v>0</v>
      </c>
      <c r="U186" s="222" t="n">
        <f aca="false">K186-P186</f>
        <v>-100</v>
      </c>
      <c r="V186" s="222" t="n">
        <f aca="false">L186-Q186</f>
        <v>0</v>
      </c>
      <c r="W186" s="222" t="n">
        <f aca="false">M186-R186</f>
        <v>-6</v>
      </c>
      <c r="X186" s="222" t="n">
        <f aca="false">N186-S186</f>
        <v>-6</v>
      </c>
      <c r="Y186" s="222" t="n">
        <f aca="false">O186-T186</f>
        <v>0</v>
      </c>
      <c r="Z186" s="219" t="s">
        <v>460</v>
      </c>
      <c r="AA186" s="219" t="s">
        <v>161</v>
      </c>
      <c r="AB186" s="219" t="s">
        <v>124</v>
      </c>
    </row>
    <row r="187" customFormat="false" ht="14.4" hidden="false" customHeight="false" outlineLevel="0" collapsed="false">
      <c r="A187" s="219" t="s">
        <v>151</v>
      </c>
      <c r="B187" s="221" t="n">
        <v>42979</v>
      </c>
      <c r="C187" s="221" t="n">
        <v>42979</v>
      </c>
      <c r="D187" s="219" t="s">
        <v>456</v>
      </c>
      <c r="E187" s="220" t="s">
        <v>690</v>
      </c>
      <c r="F187" s="220" t="s">
        <v>691</v>
      </c>
      <c r="G187" s="219" t="s">
        <v>463</v>
      </c>
      <c r="H187" s="219" t="s">
        <v>161</v>
      </c>
      <c r="I187" s="222" t="n">
        <v>12</v>
      </c>
      <c r="J187" s="220"/>
      <c r="K187" s="220"/>
      <c r="L187" s="220"/>
      <c r="M187" s="220"/>
      <c r="N187" s="220"/>
      <c r="O187" s="220"/>
      <c r="P187" s="222" t="n">
        <v>100</v>
      </c>
      <c r="Q187" s="222" t="n">
        <v>0</v>
      </c>
      <c r="R187" s="222" t="n">
        <v>6</v>
      </c>
      <c r="S187" s="222" t="n">
        <v>6</v>
      </c>
      <c r="T187" s="222" t="n">
        <v>0</v>
      </c>
      <c r="U187" s="222" t="n">
        <f aca="false">K187-P187</f>
        <v>-100</v>
      </c>
      <c r="V187" s="222" t="n">
        <f aca="false">L187-Q187</f>
        <v>0</v>
      </c>
      <c r="W187" s="222" t="n">
        <f aca="false">M187-R187</f>
        <v>-6</v>
      </c>
      <c r="X187" s="222" t="n">
        <f aca="false">N187-S187</f>
        <v>-6</v>
      </c>
      <c r="Y187" s="222" t="n">
        <f aca="false">O187-T187</f>
        <v>0</v>
      </c>
      <c r="Z187" s="219" t="s">
        <v>460</v>
      </c>
      <c r="AA187" s="219" t="s">
        <v>161</v>
      </c>
      <c r="AB187" s="219" t="s">
        <v>124</v>
      </c>
    </row>
    <row r="188" customFormat="false" ht="14.4" hidden="false" customHeight="false" outlineLevel="0" collapsed="false">
      <c r="A188" s="219" t="s">
        <v>151</v>
      </c>
      <c r="B188" s="221" t="n">
        <v>42979</v>
      </c>
      <c r="C188" s="221" t="n">
        <v>42979</v>
      </c>
      <c r="D188" s="219" t="s">
        <v>456</v>
      </c>
      <c r="E188" s="220" t="s">
        <v>605</v>
      </c>
      <c r="F188" s="220" t="s">
        <v>496</v>
      </c>
      <c r="G188" s="219" t="s">
        <v>463</v>
      </c>
      <c r="H188" s="219" t="s">
        <v>161</v>
      </c>
      <c r="I188" s="222" t="n">
        <v>12</v>
      </c>
      <c r="J188" s="220"/>
      <c r="K188" s="220"/>
      <c r="L188" s="220"/>
      <c r="M188" s="220"/>
      <c r="N188" s="220"/>
      <c r="O188" s="220"/>
      <c r="P188" s="222" t="n">
        <v>100</v>
      </c>
      <c r="Q188" s="222" t="n">
        <v>0</v>
      </c>
      <c r="R188" s="222" t="n">
        <v>6</v>
      </c>
      <c r="S188" s="222" t="n">
        <v>6</v>
      </c>
      <c r="T188" s="222" t="n">
        <v>0</v>
      </c>
      <c r="U188" s="222" t="n">
        <f aca="false">K188-P188</f>
        <v>-100</v>
      </c>
      <c r="V188" s="222" t="n">
        <f aca="false">L188-Q188</f>
        <v>0</v>
      </c>
      <c r="W188" s="222" t="n">
        <f aca="false">M188-R188</f>
        <v>-6</v>
      </c>
      <c r="X188" s="222" t="n">
        <f aca="false">N188-S188</f>
        <v>-6</v>
      </c>
      <c r="Y188" s="222" t="n">
        <f aca="false">O188-T188</f>
        <v>0</v>
      </c>
      <c r="Z188" s="219" t="s">
        <v>460</v>
      </c>
      <c r="AA188" s="219" t="s">
        <v>161</v>
      </c>
      <c r="AB188" s="219" t="s">
        <v>124</v>
      </c>
    </row>
    <row r="189" customFormat="false" ht="14.4" hidden="false" customHeight="false" outlineLevel="0" collapsed="false">
      <c r="A189" s="219" t="s">
        <v>151</v>
      </c>
      <c r="B189" s="221" t="n">
        <v>42979</v>
      </c>
      <c r="C189" s="221" t="n">
        <v>42979</v>
      </c>
      <c r="D189" s="219" t="s">
        <v>456</v>
      </c>
      <c r="E189" s="220" t="s">
        <v>608</v>
      </c>
      <c r="F189" s="220" t="s">
        <v>609</v>
      </c>
      <c r="G189" s="219" t="s">
        <v>463</v>
      </c>
      <c r="H189" s="219" t="s">
        <v>161</v>
      </c>
      <c r="I189" s="222" t="n">
        <v>12</v>
      </c>
      <c r="J189" s="220"/>
      <c r="K189" s="220"/>
      <c r="L189" s="220"/>
      <c r="M189" s="220"/>
      <c r="N189" s="220"/>
      <c r="O189" s="220"/>
      <c r="P189" s="222" t="n">
        <v>100</v>
      </c>
      <c r="Q189" s="222" t="n">
        <v>0</v>
      </c>
      <c r="R189" s="222" t="n">
        <v>6</v>
      </c>
      <c r="S189" s="222" t="n">
        <v>6</v>
      </c>
      <c r="T189" s="222" t="n">
        <v>0</v>
      </c>
      <c r="U189" s="222" t="n">
        <f aca="false">K189-P189</f>
        <v>-100</v>
      </c>
      <c r="V189" s="222" t="n">
        <f aca="false">L189-Q189</f>
        <v>0</v>
      </c>
      <c r="W189" s="222" t="n">
        <f aca="false">M189-R189</f>
        <v>-6</v>
      </c>
      <c r="X189" s="222" t="n">
        <f aca="false">N189-S189</f>
        <v>-6</v>
      </c>
      <c r="Y189" s="222" t="n">
        <f aca="false">O189-T189</f>
        <v>0</v>
      </c>
      <c r="Z189" s="219" t="s">
        <v>460</v>
      </c>
      <c r="AA189" s="219" t="s">
        <v>161</v>
      </c>
      <c r="AB189" s="219" t="s">
        <v>124</v>
      </c>
    </row>
    <row r="190" customFormat="false" ht="14.4" hidden="false" customHeight="false" outlineLevel="0" collapsed="false">
      <c r="A190" s="219" t="s">
        <v>151</v>
      </c>
      <c r="B190" s="221" t="n">
        <v>42979</v>
      </c>
      <c r="C190" s="221" t="n">
        <v>42979</v>
      </c>
      <c r="D190" s="219" t="s">
        <v>456</v>
      </c>
      <c r="E190" s="220" t="s">
        <v>612</v>
      </c>
      <c r="F190" s="220" t="s">
        <v>613</v>
      </c>
      <c r="G190" s="219" t="s">
        <v>463</v>
      </c>
      <c r="H190" s="219" t="s">
        <v>161</v>
      </c>
      <c r="I190" s="222" t="n">
        <v>12</v>
      </c>
      <c r="J190" s="220"/>
      <c r="K190" s="220"/>
      <c r="L190" s="220"/>
      <c r="M190" s="220"/>
      <c r="N190" s="220"/>
      <c r="O190" s="220"/>
      <c r="P190" s="222" t="n">
        <v>100</v>
      </c>
      <c r="Q190" s="222" t="n">
        <v>0</v>
      </c>
      <c r="R190" s="222" t="n">
        <v>6</v>
      </c>
      <c r="S190" s="222" t="n">
        <v>6</v>
      </c>
      <c r="T190" s="222" t="n">
        <v>0</v>
      </c>
      <c r="U190" s="222" t="n">
        <f aca="false">K190-P190</f>
        <v>-100</v>
      </c>
      <c r="V190" s="222" t="n">
        <f aca="false">L190-Q190</f>
        <v>0</v>
      </c>
      <c r="W190" s="222" t="n">
        <f aca="false">M190-R190</f>
        <v>-6</v>
      </c>
      <c r="X190" s="222" t="n">
        <f aca="false">N190-S190</f>
        <v>-6</v>
      </c>
      <c r="Y190" s="222" t="n">
        <f aca="false">O190-T190</f>
        <v>0</v>
      </c>
      <c r="Z190" s="219" t="s">
        <v>460</v>
      </c>
      <c r="AA190" s="219" t="s">
        <v>161</v>
      </c>
      <c r="AB190" s="219" t="s">
        <v>124</v>
      </c>
    </row>
    <row r="191" customFormat="false" ht="14.4" hidden="false" customHeight="false" outlineLevel="0" collapsed="false">
      <c r="A191" s="219" t="s">
        <v>151</v>
      </c>
      <c r="B191" s="221" t="n">
        <v>42979</v>
      </c>
      <c r="C191" s="221" t="n">
        <v>42979</v>
      </c>
      <c r="D191" s="219" t="s">
        <v>456</v>
      </c>
      <c r="E191" s="220" t="s">
        <v>692</v>
      </c>
      <c r="F191" s="220" t="s">
        <v>693</v>
      </c>
      <c r="G191" s="219" t="s">
        <v>463</v>
      </c>
      <c r="H191" s="219" t="s">
        <v>161</v>
      </c>
      <c r="I191" s="222" t="n">
        <v>12</v>
      </c>
      <c r="J191" s="220"/>
      <c r="K191" s="220"/>
      <c r="L191" s="220"/>
      <c r="M191" s="220"/>
      <c r="N191" s="220"/>
      <c r="O191" s="220"/>
      <c r="P191" s="222" t="n">
        <v>100</v>
      </c>
      <c r="Q191" s="222" t="n">
        <v>0</v>
      </c>
      <c r="R191" s="222" t="n">
        <v>6</v>
      </c>
      <c r="S191" s="222" t="n">
        <v>6</v>
      </c>
      <c r="T191" s="222" t="n">
        <v>0</v>
      </c>
      <c r="U191" s="222" t="n">
        <f aca="false">K191-P191</f>
        <v>-100</v>
      </c>
      <c r="V191" s="222" t="n">
        <f aca="false">L191-Q191</f>
        <v>0</v>
      </c>
      <c r="W191" s="222" t="n">
        <f aca="false">M191-R191</f>
        <v>-6</v>
      </c>
      <c r="X191" s="222" t="n">
        <f aca="false">N191-S191</f>
        <v>-6</v>
      </c>
      <c r="Y191" s="222" t="n">
        <f aca="false">O191-T191</f>
        <v>0</v>
      </c>
      <c r="Z191" s="219" t="s">
        <v>460</v>
      </c>
      <c r="AA191" s="219" t="s">
        <v>161</v>
      </c>
      <c r="AB191" s="219" t="s">
        <v>124</v>
      </c>
    </row>
    <row r="192" customFormat="false" ht="14.4" hidden="false" customHeight="false" outlineLevel="0" collapsed="false">
      <c r="A192" s="219" t="s">
        <v>151</v>
      </c>
      <c r="B192" s="221" t="n">
        <v>42979</v>
      </c>
      <c r="C192" s="221" t="n">
        <v>42979</v>
      </c>
      <c r="D192" s="219" t="s">
        <v>456</v>
      </c>
      <c r="E192" s="220" t="s">
        <v>616</v>
      </c>
      <c r="F192" s="220" t="s">
        <v>529</v>
      </c>
      <c r="G192" s="219" t="s">
        <v>463</v>
      </c>
      <c r="H192" s="219" t="s">
        <v>161</v>
      </c>
      <c r="I192" s="222" t="n">
        <v>12</v>
      </c>
      <c r="J192" s="220"/>
      <c r="K192" s="220"/>
      <c r="L192" s="220"/>
      <c r="M192" s="220"/>
      <c r="N192" s="220"/>
      <c r="O192" s="220"/>
      <c r="P192" s="222" t="n">
        <v>100</v>
      </c>
      <c r="Q192" s="222" t="n">
        <v>0</v>
      </c>
      <c r="R192" s="222" t="n">
        <v>6</v>
      </c>
      <c r="S192" s="222" t="n">
        <v>6</v>
      </c>
      <c r="T192" s="222" t="n">
        <v>0</v>
      </c>
      <c r="U192" s="222" t="n">
        <f aca="false">K192-P192</f>
        <v>-100</v>
      </c>
      <c r="V192" s="222" t="n">
        <f aca="false">L192-Q192</f>
        <v>0</v>
      </c>
      <c r="W192" s="222" t="n">
        <f aca="false">M192-R192</f>
        <v>-6</v>
      </c>
      <c r="X192" s="222" t="n">
        <f aca="false">N192-S192</f>
        <v>-6</v>
      </c>
      <c r="Y192" s="222" t="n">
        <f aca="false">O192-T192</f>
        <v>0</v>
      </c>
      <c r="Z192" s="219" t="s">
        <v>460</v>
      </c>
      <c r="AA192" s="219" t="s">
        <v>161</v>
      </c>
      <c r="AB192" s="219" t="s">
        <v>124</v>
      </c>
    </row>
    <row r="193" customFormat="false" ht="14.4" hidden="false" customHeight="false" outlineLevel="0" collapsed="false">
      <c r="A193" s="219" t="s">
        <v>151</v>
      </c>
      <c r="B193" s="221" t="n">
        <v>42979</v>
      </c>
      <c r="C193" s="221" t="n">
        <v>42979</v>
      </c>
      <c r="D193" s="219" t="s">
        <v>456</v>
      </c>
      <c r="E193" s="220" t="s">
        <v>617</v>
      </c>
      <c r="F193" s="220" t="s">
        <v>618</v>
      </c>
      <c r="G193" s="219" t="s">
        <v>463</v>
      </c>
      <c r="H193" s="219" t="s">
        <v>161</v>
      </c>
      <c r="I193" s="222" t="n">
        <v>12</v>
      </c>
      <c r="J193" s="220"/>
      <c r="K193" s="220"/>
      <c r="L193" s="220"/>
      <c r="M193" s="220"/>
      <c r="N193" s="220"/>
      <c r="O193" s="220"/>
      <c r="P193" s="222" t="n">
        <v>100</v>
      </c>
      <c r="Q193" s="222" t="n">
        <v>0</v>
      </c>
      <c r="R193" s="222" t="n">
        <v>6</v>
      </c>
      <c r="S193" s="222" t="n">
        <v>6</v>
      </c>
      <c r="T193" s="222" t="n">
        <v>0</v>
      </c>
      <c r="U193" s="222" t="n">
        <f aca="false">K193-P193</f>
        <v>-100</v>
      </c>
      <c r="V193" s="222" t="n">
        <f aca="false">L193-Q193</f>
        <v>0</v>
      </c>
      <c r="W193" s="222" t="n">
        <f aca="false">M193-R193</f>
        <v>-6</v>
      </c>
      <c r="X193" s="222" t="n">
        <f aca="false">N193-S193</f>
        <v>-6</v>
      </c>
      <c r="Y193" s="222" t="n">
        <f aca="false">O193-T193</f>
        <v>0</v>
      </c>
      <c r="Z193" s="219" t="s">
        <v>460</v>
      </c>
      <c r="AA193" s="219" t="s">
        <v>161</v>
      </c>
      <c r="AB193" s="219" t="s">
        <v>124</v>
      </c>
    </row>
    <row r="194" customFormat="false" ht="14.4" hidden="false" customHeight="false" outlineLevel="0" collapsed="false">
      <c r="A194" s="219" t="s">
        <v>151</v>
      </c>
      <c r="B194" s="221" t="n">
        <v>42979</v>
      </c>
      <c r="C194" s="221" t="n">
        <v>42979</v>
      </c>
      <c r="D194" s="219" t="s">
        <v>456</v>
      </c>
      <c r="E194" s="220" t="s">
        <v>619</v>
      </c>
      <c r="F194" s="220" t="s">
        <v>611</v>
      </c>
      <c r="G194" s="219" t="s">
        <v>463</v>
      </c>
      <c r="H194" s="219" t="s">
        <v>161</v>
      </c>
      <c r="I194" s="222" t="n">
        <v>12</v>
      </c>
      <c r="J194" s="220"/>
      <c r="K194" s="220"/>
      <c r="L194" s="220"/>
      <c r="M194" s="220"/>
      <c r="N194" s="220"/>
      <c r="O194" s="220"/>
      <c r="P194" s="222" t="n">
        <v>100</v>
      </c>
      <c r="Q194" s="222" t="n">
        <v>0</v>
      </c>
      <c r="R194" s="222" t="n">
        <v>6</v>
      </c>
      <c r="S194" s="222" t="n">
        <v>6</v>
      </c>
      <c r="T194" s="222" t="n">
        <v>0</v>
      </c>
      <c r="U194" s="222" t="n">
        <f aca="false">K194-P194</f>
        <v>-100</v>
      </c>
      <c r="V194" s="222" t="n">
        <f aca="false">L194-Q194</f>
        <v>0</v>
      </c>
      <c r="W194" s="222" t="n">
        <f aca="false">M194-R194</f>
        <v>-6</v>
      </c>
      <c r="X194" s="222" t="n">
        <f aca="false">N194-S194</f>
        <v>-6</v>
      </c>
      <c r="Y194" s="222" t="n">
        <f aca="false">O194-T194</f>
        <v>0</v>
      </c>
      <c r="Z194" s="219" t="s">
        <v>460</v>
      </c>
      <c r="AA194" s="219" t="s">
        <v>161</v>
      </c>
      <c r="AB194" s="219" t="s">
        <v>124</v>
      </c>
    </row>
    <row r="195" customFormat="false" ht="14.4" hidden="false" customHeight="false" outlineLevel="0" collapsed="false">
      <c r="A195" s="219" t="s">
        <v>151</v>
      </c>
      <c r="B195" s="221" t="n">
        <v>42979</v>
      </c>
      <c r="C195" s="221" t="n">
        <v>42979</v>
      </c>
      <c r="D195" s="219" t="s">
        <v>456</v>
      </c>
      <c r="E195" s="220" t="s">
        <v>620</v>
      </c>
      <c r="F195" s="220" t="s">
        <v>621</v>
      </c>
      <c r="G195" s="219" t="s">
        <v>463</v>
      </c>
      <c r="H195" s="219" t="s">
        <v>161</v>
      </c>
      <c r="I195" s="222" t="n">
        <v>12</v>
      </c>
      <c r="J195" s="220"/>
      <c r="K195" s="220"/>
      <c r="L195" s="220"/>
      <c r="M195" s="220"/>
      <c r="N195" s="220"/>
      <c r="O195" s="220"/>
      <c r="P195" s="222" t="n">
        <v>100</v>
      </c>
      <c r="Q195" s="222" t="n">
        <v>0</v>
      </c>
      <c r="R195" s="222" t="n">
        <v>6</v>
      </c>
      <c r="S195" s="222" t="n">
        <v>6</v>
      </c>
      <c r="T195" s="222" t="n">
        <v>0</v>
      </c>
      <c r="U195" s="222" t="n">
        <f aca="false">K195-P195</f>
        <v>-100</v>
      </c>
      <c r="V195" s="222" t="n">
        <f aca="false">L195-Q195</f>
        <v>0</v>
      </c>
      <c r="W195" s="222" t="n">
        <f aca="false">M195-R195</f>
        <v>-6</v>
      </c>
      <c r="X195" s="222" t="n">
        <f aca="false">N195-S195</f>
        <v>-6</v>
      </c>
      <c r="Y195" s="222" t="n">
        <f aca="false">O195-T195</f>
        <v>0</v>
      </c>
      <c r="Z195" s="219" t="s">
        <v>460</v>
      </c>
      <c r="AA195" s="219" t="s">
        <v>161</v>
      </c>
      <c r="AB195" s="219" t="s">
        <v>124</v>
      </c>
    </row>
    <row r="196" customFormat="false" ht="14.4" hidden="false" customHeight="false" outlineLevel="0" collapsed="false">
      <c r="A196" s="219" t="s">
        <v>151</v>
      </c>
      <c r="B196" s="221" t="n">
        <v>42979</v>
      </c>
      <c r="C196" s="221" t="n">
        <v>42979</v>
      </c>
      <c r="D196" s="219" t="s">
        <v>456</v>
      </c>
      <c r="E196" s="220" t="s">
        <v>622</v>
      </c>
      <c r="F196" s="220" t="s">
        <v>623</v>
      </c>
      <c r="G196" s="219" t="s">
        <v>463</v>
      </c>
      <c r="H196" s="219" t="s">
        <v>161</v>
      </c>
      <c r="I196" s="222" t="n">
        <v>12</v>
      </c>
      <c r="J196" s="220"/>
      <c r="K196" s="220"/>
      <c r="L196" s="220"/>
      <c r="M196" s="220"/>
      <c r="N196" s="220"/>
      <c r="O196" s="220"/>
      <c r="P196" s="222" t="n">
        <v>100</v>
      </c>
      <c r="Q196" s="222" t="n">
        <v>0</v>
      </c>
      <c r="R196" s="222" t="n">
        <v>6</v>
      </c>
      <c r="S196" s="222" t="n">
        <v>6</v>
      </c>
      <c r="T196" s="222" t="n">
        <v>0</v>
      </c>
      <c r="U196" s="222" t="n">
        <f aca="false">K196-P196</f>
        <v>-100</v>
      </c>
      <c r="V196" s="222" t="n">
        <f aca="false">L196-Q196</f>
        <v>0</v>
      </c>
      <c r="W196" s="222" t="n">
        <f aca="false">M196-R196</f>
        <v>-6</v>
      </c>
      <c r="X196" s="222" t="n">
        <f aca="false">N196-S196</f>
        <v>-6</v>
      </c>
      <c r="Y196" s="222" t="n">
        <f aca="false">O196-T196</f>
        <v>0</v>
      </c>
      <c r="Z196" s="219" t="s">
        <v>460</v>
      </c>
      <c r="AA196" s="219" t="s">
        <v>161</v>
      </c>
      <c r="AB196" s="219" t="s">
        <v>124</v>
      </c>
    </row>
    <row r="197" customFormat="false" ht="14.4" hidden="false" customHeight="false" outlineLevel="0" collapsed="false">
      <c r="A197" s="219" t="s">
        <v>151</v>
      </c>
      <c r="B197" s="221" t="n">
        <v>42979</v>
      </c>
      <c r="C197" s="221" t="n">
        <v>42979</v>
      </c>
      <c r="D197" s="219" t="s">
        <v>456</v>
      </c>
      <c r="E197" s="220" t="s">
        <v>624</v>
      </c>
      <c r="F197" s="220" t="s">
        <v>607</v>
      </c>
      <c r="G197" s="219" t="s">
        <v>463</v>
      </c>
      <c r="H197" s="219" t="s">
        <v>161</v>
      </c>
      <c r="I197" s="222" t="n">
        <v>12</v>
      </c>
      <c r="J197" s="220"/>
      <c r="K197" s="220"/>
      <c r="L197" s="220"/>
      <c r="M197" s="220"/>
      <c r="N197" s="220"/>
      <c r="O197" s="220"/>
      <c r="P197" s="222" t="n">
        <v>100</v>
      </c>
      <c r="Q197" s="222" t="n">
        <v>0</v>
      </c>
      <c r="R197" s="222" t="n">
        <v>6</v>
      </c>
      <c r="S197" s="222" t="n">
        <v>6</v>
      </c>
      <c r="T197" s="222" t="n">
        <v>0</v>
      </c>
      <c r="U197" s="222" t="n">
        <f aca="false">K197-P197</f>
        <v>-100</v>
      </c>
      <c r="V197" s="222" t="n">
        <f aca="false">L197-Q197</f>
        <v>0</v>
      </c>
      <c r="W197" s="222" t="n">
        <f aca="false">M197-R197</f>
        <v>-6</v>
      </c>
      <c r="X197" s="222" t="n">
        <f aca="false">N197-S197</f>
        <v>-6</v>
      </c>
      <c r="Y197" s="222" t="n">
        <f aca="false">O197-T197</f>
        <v>0</v>
      </c>
      <c r="Z197" s="219" t="s">
        <v>460</v>
      </c>
      <c r="AA197" s="219" t="s">
        <v>161</v>
      </c>
      <c r="AB197" s="219" t="s">
        <v>124</v>
      </c>
    </row>
    <row r="198" customFormat="false" ht="14.4" hidden="false" customHeight="false" outlineLevel="0" collapsed="false">
      <c r="A198" s="219" t="s">
        <v>151</v>
      </c>
      <c r="B198" s="221" t="n">
        <v>42979</v>
      </c>
      <c r="C198" s="221" t="n">
        <v>42979</v>
      </c>
      <c r="D198" s="219" t="s">
        <v>456</v>
      </c>
      <c r="E198" s="220" t="s">
        <v>694</v>
      </c>
      <c r="F198" s="220" t="s">
        <v>467</v>
      </c>
      <c r="G198" s="219" t="s">
        <v>463</v>
      </c>
      <c r="H198" s="219" t="s">
        <v>161</v>
      </c>
      <c r="I198" s="222" t="n">
        <v>12</v>
      </c>
      <c r="J198" s="220"/>
      <c r="K198" s="220"/>
      <c r="L198" s="220"/>
      <c r="M198" s="220"/>
      <c r="N198" s="220"/>
      <c r="O198" s="220"/>
      <c r="P198" s="222" t="n">
        <v>100</v>
      </c>
      <c r="Q198" s="222" t="n">
        <v>0</v>
      </c>
      <c r="R198" s="222" t="n">
        <v>6</v>
      </c>
      <c r="S198" s="222" t="n">
        <v>6</v>
      </c>
      <c r="T198" s="222" t="n">
        <v>0</v>
      </c>
      <c r="U198" s="222" t="n">
        <f aca="false">K198-P198</f>
        <v>-100</v>
      </c>
      <c r="V198" s="222" t="n">
        <f aca="false">L198-Q198</f>
        <v>0</v>
      </c>
      <c r="W198" s="222" t="n">
        <f aca="false">M198-R198</f>
        <v>-6</v>
      </c>
      <c r="X198" s="222" t="n">
        <f aca="false">N198-S198</f>
        <v>-6</v>
      </c>
      <c r="Y198" s="222" t="n">
        <f aca="false">O198-T198</f>
        <v>0</v>
      </c>
      <c r="Z198" s="219" t="s">
        <v>460</v>
      </c>
      <c r="AA198" s="219" t="s">
        <v>161</v>
      </c>
      <c r="AB198" s="219" t="s">
        <v>124</v>
      </c>
    </row>
    <row r="199" customFormat="false" ht="14.4" hidden="false" customHeight="false" outlineLevel="0" collapsed="false">
      <c r="A199" s="219" t="s">
        <v>151</v>
      </c>
      <c r="B199" s="221" t="n">
        <v>42979</v>
      </c>
      <c r="C199" s="221" t="n">
        <v>42979</v>
      </c>
      <c r="D199" s="219" t="s">
        <v>456</v>
      </c>
      <c r="E199" s="220" t="s">
        <v>625</v>
      </c>
      <c r="F199" s="220" t="s">
        <v>626</v>
      </c>
      <c r="G199" s="219" t="s">
        <v>463</v>
      </c>
      <c r="H199" s="219" t="s">
        <v>161</v>
      </c>
      <c r="I199" s="222" t="n">
        <v>12</v>
      </c>
      <c r="J199" s="220"/>
      <c r="K199" s="220"/>
      <c r="L199" s="220"/>
      <c r="M199" s="220"/>
      <c r="N199" s="220"/>
      <c r="O199" s="220"/>
      <c r="P199" s="222" t="n">
        <v>100</v>
      </c>
      <c r="Q199" s="222" t="n">
        <v>0</v>
      </c>
      <c r="R199" s="222" t="n">
        <v>6</v>
      </c>
      <c r="S199" s="222" t="n">
        <v>6</v>
      </c>
      <c r="T199" s="222" t="n">
        <v>0</v>
      </c>
      <c r="U199" s="222" t="n">
        <f aca="false">K199-P199</f>
        <v>-100</v>
      </c>
      <c r="V199" s="222" t="n">
        <f aca="false">L199-Q199</f>
        <v>0</v>
      </c>
      <c r="W199" s="222" t="n">
        <f aca="false">M199-R199</f>
        <v>-6</v>
      </c>
      <c r="X199" s="222" t="n">
        <f aca="false">N199-S199</f>
        <v>-6</v>
      </c>
      <c r="Y199" s="222" t="n">
        <f aca="false">O199-T199</f>
        <v>0</v>
      </c>
      <c r="Z199" s="219" t="s">
        <v>460</v>
      </c>
      <c r="AA199" s="219" t="s">
        <v>161</v>
      </c>
      <c r="AB199" s="219" t="s">
        <v>124</v>
      </c>
    </row>
    <row r="200" customFormat="false" ht="14.4" hidden="false" customHeight="false" outlineLevel="0" collapsed="false">
      <c r="A200" s="219" t="s">
        <v>151</v>
      </c>
      <c r="B200" s="221" t="n">
        <v>42979</v>
      </c>
      <c r="C200" s="221" t="n">
        <v>42979</v>
      </c>
      <c r="D200" s="219" t="s">
        <v>456</v>
      </c>
      <c r="E200" s="220" t="s">
        <v>627</v>
      </c>
      <c r="F200" s="220" t="s">
        <v>628</v>
      </c>
      <c r="G200" s="219" t="s">
        <v>463</v>
      </c>
      <c r="H200" s="219" t="s">
        <v>161</v>
      </c>
      <c r="I200" s="222" t="n">
        <v>12</v>
      </c>
      <c r="J200" s="220"/>
      <c r="K200" s="220"/>
      <c r="L200" s="220"/>
      <c r="M200" s="220"/>
      <c r="N200" s="220"/>
      <c r="O200" s="220"/>
      <c r="P200" s="222" t="n">
        <v>100</v>
      </c>
      <c r="Q200" s="222" t="n">
        <v>0</v>
      </c>
      <c r="R200" s="222" t="n">
        <v>6</v>
      </c>
      <c r="S200" s="222" t="n">
        <v>6</v>
      </c>
      <c r="T200" s="222" t="n">
        <v>0</v>
      </c>
      <c r="U200" s="222" t="n">
        <f aca="false">K200-P200</f>
        <v>-100</v>
      </c>
      <c r="V200" s="222" t="n">
        <f aca="false">L200-Q200</f>
        <v>0</v>
      </c>
      <c r="W200" s="222" t="n">
        <f aca="false">M200-R200</f>
        <v>-6</v>
      </c>
      <c r="X200" s="222" t="n">
        <f aca="false">N200-S200</f>
        <v>-6</v>
      </c>
      <c r="Y200" s="222" t="n">
        <f aca="false">O200-T200</f>
        <v>0</v>
      </c>
      <c r="Z200" s="219" t="s">
        <v>460</v>
      </c>
      <c r="AA200" s="219" t="s">
        <v>161</v>
      </c>
      <c r="AB200" s="219" t="s">
        <v>124</v>
      </c>
    </row>
    <row r="201" customFormat="false" ht="14.4" hidden="false" customHeight="false" outlineLevel="0" collapsed="false">
      <c r="A201" s="219" t="s">
        <v>151</v>
      </c>
      <c r="B201" s="221" t="n">
        <v>42979</v>
      </c>
      <c r="C201" s="221" t="n">
        <v>42979</v>
      </c>
      <c r="D201" s="219" t="s">
        <v>456</v>
      </c>
      <c r="E201" s="220" t="s">
        <v>629</v>
      </c>
      <c r="F201" s="220" t="s">
        <v>630</v>
      </c>
      <c r="G201" s="219" t="s">
        <v>463</v>
      </c>
      <c r="H201" s="219" t="s">
        <v>161</v>
      </c>
      <c r="I201" s="222" t="n">
        <v>12</v>
      </c>
      <c r="J201" s="220"/>
      <c r="K201" s="220"/>
      <c r="L201" s="220"/>
      <c r="M201" s="220"/>
      <c r="N201" s="220"/>
      <c r="O201" s="220"/>
      <c r="P201" s="222" t="n">
        <v>100</v>
      </c>
      <c r="Q201" s="222" t="n">
        <v>0</v>
      </c>
      <c r="R201" s="222" t="n">
        <v>6</v>
      </c>
      <c r="S201" s="222" t="n">
        <v>6</v>
      </c>
      <c r="T201" s="222" t="n">
        <v>0</v>
      </c>
      <c r="U201" s="222" t="n">
        <f aca="false">K201-P201</f>
        <v>-100</v>
      </c>
      <c r="V201" s="222" t="n">
        <f aca="false">L201-Q201</f>
        <v>0</v>
      </c>
      <c r="W201" s="222" t="n">
        <f aca="false">M201-R201</f>
        <v>-6</v>
      </c>
      <c r="X201" s="222" t="n">
        <f aca="false">N201-S201</f>
        <v>-6</v>
      </c>
      <c r="Y201" s="222" t="n">
        <f aca="false">O201-T201</f>
        <v>0</v>
      </c>
      <c r="Z201" s="219" t="s">
        <v>460</v>
      </c>
      <c r="AA201" s="219" t="s">
        <v>161</v>
      </c>
      <c r="AB201" s="219" t="s">
        <v>124</v>
      </c>
    </row>
    <row r="202" customFormat="false" ht="14.4" hidden="false" customHeight="false" outlineLevel="0" collapsed="false">
      <c r="A202" s="219" t="s">
        <v>151</v>
      </c>
      <c r="B202" s="221" t="n">
        <v>42979</v>
      </c>
      <c r="C202" s="221" t="n">
        <v>42979</v>
      </c>
      <c r="D202" s="219" t="s">
        <v>456</v>
      </c>
      <c r="E202" s="220" t="s">
        <v>631</v>
      </c>
      <c r="F202" s="220" t="s">
        <v>632</v>
      </c>
      <c r="G202" s="219" t="s">
        <v>463</v>
      </c>
      <c r="H202" s="219" t="s">
        <v>161</v>
      </c>
      <c r="I202" s="222" t="n">
        <v>12</v>
      </c>
      <c r="J202" s="220"/>
      <c r="K202" s="220"/>
      <c r="L202" s="220"/>
      <c r="M202" s="220"/>
      <c r="N202" s="220"/>
      <c r="O202" s="220"/>
      <c r="P202" s="222" t="n">
        <v>100</v>
      </c>
      <c r="Q202" s="222" t="n">
        <v>0</v>
      </c>
      <c r="R202" s="222" t="n">
        <v>6</v>
      </c>
      <c r="S202" s="222" t="n">
        <v>6</v>
      </c>
      <c r="T202" s="222" t="n">
        <v>0</v>
      </c>
      <c r="U202" s="222" t="n">
        <f aca="false">K202-P202</f>
        <v>-100</v>
      </c>
      <c r="V202" s="222" t="n">
        <f aca="false">L202-Q202</f>
        <v>0</v>
      </c>
      <c r="W202" s="222" t="n">
        <f aca="false">M202-R202</f>
        <v>-6</v>
      </c>
      <c r="X202" s="222" t="n">
        <f aca="false">N202-S202</f>
        <v>-6</v>
      </c>
      <c r="Y202" s="222" t="n">
        <f aca="false">O202-T202</f>
        <v>0</v>
      </c>
      <c r="Z202" s="219" t="s">
        <v>460</v>
      </c>
      <c r="AA202" s="219" t="s">
        <v>161</v>
      </c>
      <c r="AB202" s="219" t="s">
        <v>124</v>
      </c>
    </row>
    <row r="203" customFormat="false" ht="14.4" hidden="false" customHeight="false" outlineLevel="0" collapsed="false">
      <c r="A203" s="219" t="s">
        <v>151</v>
      </c>
      <c r="B203" s="221" t="n">
        <v>42979</v>
      </c>
      <c r="C203" s="221" t="n">
        <v>42979</v>
      </c>
      <c r="D203" s="219" t="s">
        <v>456</v>
      </c>
      <c r="E203" s="220" t="s">
        <v>633</v>
      </c>
      <c r="F203" s="220" t="s">
        <v>634</v>
      </c>
      <c r="G203" s="219" t="s">
        <v>463</v>
      </c>
      <c r="H203" s="219" t="s">
        <v>161</v>
      </c>
      <c r="I203" s="222" t="n">
        <v>12</v>
      </c>
      <c r="J203" s="220"/>
      <c r="K203" s="220"/>
      <c r="L203" s="220"/>
      <c r="M203" s="220"/>
      <c r="N203" s="220"/>
      <c r="O203" s="220"/>
      <c r="P203" s="222" t="n">
        <v>100</v>
      </c>
      <c r="Q203" s="222" t="n">
        <v>0</v>
      </c>
      <c r="R203" s="222" t="n">
        <v>6</v>
      </c>
      <c r="S203" s="222" t="n">
        <v>6</v>
      </c>
      <c r="T203" s="222" t="n">
        <v>0</v>
      </c>
      <c r="U203" s="222" t="n">
        <f aca="false">K203-P203</f>
        <v>-100</v>
      </c>
      <c r="V203" s="222" t="n">
        <f aca="false">L203-Q203</f>
        <v>0</v>
      </c>
      <c r="W203" s="222" t="n">
        <f aca="false">M203-R203</f>
        <v>-6</v>
      </c>
      <c r="X203" s="222" t="n">
        <f aca="false">N203-S203</f>
        <v>-6</v>
      </c>
      <c r="Y203" s="222" t="n">
        <f aca="false">O203-T203</f>
        <v>0</v>
      </c>
      <c r="Z203" s="219" t="s">
        <v>460</v>
      </c>
      <c r="AA203" s="219" t="s">
        <v>161</v>
      </c>
      <c r="AB203" s="219" t="s">
        <v>124</v>
      </c>
    </row>
    <row r="204" customFormat="false" ht="14.4" hidden="false" customHeight="false" outlineLevel="0" collapsed="false">
      <c r="A204" s="219" t="s">
        <v>151</v>
      </c>
      <c r="B204" s="221" t="n">
        <v>42979</v>
      </c>
      <c r="C204" s="221" t="n">
        <v>42979</v>
      </c>
      <c r="D204" s="219" t="s">
        <v>456</v>
      </c>
      <c r="E204" s="220" t="s">
        <v>635</v>
      </c>
      <c r="F204" s="220" t="s">
        <v>636</v>
      </c>
      <c r="G204" s="219" t="s">
        <v>463</v>
      </c>
      <c r="H204" s="219" t="s">
        <v>161</v>
      </c>
      <c r="I204" s="222" t="n">
        <v>12</v>
      </c>
      <c r="J204" s="220"/>
      <c r="K204" s="220"/>
      <c r="L204" s="220"/>
      <c r="M204" s="220"/>
      <c r="N204" s="220"/>
      <c r="O204" s="220"/>
      <c r="P204" s="222" t="n">
        <v>100</v>
      </c>
      <c r="Q204" s="222" t="n">
        <v>0</v>
      </c>
      <c r="R204" s="222" t="n">
        <v>6</v>
      </c>
      <c r="S204" s="222" t="n">
        <v>6</v>
      </c>
      <c r="T204" s="222" t="n">
        <v>0</v>
      </c>
      <c r="U204" s="222" t="n">
        <f aca="false">K204-P204</f>
        <v>-100</v>
      </c>
      <c r="V204" s="222" t="n">
        <f aca="false">L204-Q204</f>
        <v>0</v>
      </c>
      <c r="W204" s="222" t="n">
        <f aca="false">M204-R204</f>
        <v>-6</v>
      </c>
      <c r="X204" s="222" t="n">
        <f aca="false">N204-S204</f>
        <v>-6</v>
      </c>
      <c r="Y204" s="222" t="n">
        <f aca="false">O204-T204</f>
        <v>0</v>
      </c>
      <c r="Z204" s="219" t="s">
        <v>460</v>
      </c>
      <c r="AA204" s="219" t="s">
        <v>161</v>
      </c>
      <c r="AB204" s="219" t="s">
        <v>124</v>
      </c>
    </row>
    <row r="205" customFormat="false" ht="14.4" hidden="false" customHeight="false" outlineLevel="0" collapsed="false">
      <c r="A205" s="219" t="s">
        <v>151</v>
      </c>
      <c r="B205" s="221" t="n">
        <v>42979</v>
      </c>
      <c r="C205" s="221" t="n">
        <v>42979</v>
      </c>
      <c r="D205" s="219" t="s">
        <v>456</v>
      </c>
      <c r="E205" s="220" t="s">
        <v>695</v>
      </c>
      <c r="F205" s="220" t="s">
        <v>696</v>
      </c>
      <c r="G205" s="219" t="s">
        <v>463</v>
      </c>
      <c r="H205" s="219" t="s">
        <v>161</v>
      </c>
      <c r="I205" s="222" t="n">
        <v>12</v>
      </c>
      <c r="J205" s="220"/>
      <c r="K205" s="220"/>
      <c r="L205" s="220"/>
      <c r="M205" s="220"/>
      <c r="N205" s="220"/>
      <c r="O205" s="220"/>
      <c r="P205" s="222" t="n">
        <v>100</v>
      </c>
      <c r="Q205" s="222" t="n">
        <v>0</v>
      </c>
      <c r="R205" s="222" t="n">
        <v>6</v>
      </c>
      <c r="S205" s="222" t="n">
        <v>6</v>
      </c>
      <c r="T205" s="222" t="n">
        <v>0</v>
      </c>
      <c r="U205" s="222" t="n">
        <f aca="false">K205-P205</f>
        <v>-100</v>
      </c>
      <c r="V205" s="222" t="n">
        <f aca="false">L205-Q205</f>
        <v>0</v>
      </c>
      <c r="W205" s="222" t="n">
        <f aca="false">M205-R205</f>
        <v>-6</v>
      </c>
      <c r="X205" s="222" t="n">
        <f aca="false">N205-S205</f>
        <v>-6</v>
      </c>
      <c r="Y205" s="222" t="n">
        <f aca="false">O205-T205</f>
        <v>0</v>
      </c>
      <c r="Z205" s="219" t="s">
        <v>460</v>
      </c>
      <c r="AA205" s="219" t="s">
        <v>161</v>
      </c>
      <c r="AB205" s="219" t="s">
        <v>124</v>
      </c>
    </row>
    <row r="206" customFormat="false" ht="14.4" hidden="false" customHeight="false" outlineLevel="0" collapsed="false">
      <c r="A206" s="219" t="s">
        <v>151</v>
      </c>
      <c r="B206" s="221" t="n">
        <v>42979</v>
      </c>
      <c r="C206" s="221" t="n">
        <v>42979</v>
      </c>
      <c r="D206" s="219" t="s">
        <v>456</v>
      </c>
      <c r="E206" s="220" t="s">
        <v>637</v>
      </c>
      <c r="F206" s="220" t="s">
        <v>638</v>
      </c>
      <c r="G206" s="219" t="s">
        <v>463</v>
      </c>
      <c r="H206" s="219" t="s">
        <v>161</v>
      </c>
      <c r="I206" s="222" t="n">
        <v>12</v>
      </c>
      <c r="J206" s="220"/>
      <c r="K206" s="220"/>
      <c r="L206" s="220"/>
      <c r="M206" s="220"/>
      <c r="N206" s="220"/>
      <c r="O206" s="220"/>
      <c r="P206" s="222" t="n">
        <v>100</v>
      </c>
      <c r="Q206" s="222" t="n">
        <v>0</v>
      </c>
      <c r="R206" s="222" t="n">
        <v>6</v>
      </c>
      <c r="S206" s="222" t="n">
        <v>6</v>
      </c>
      <c r="T206" s="222" t="n">
        <v>0</v>
      </c>
      <c r="U206" s="222" t="n">
        <f aca="false">K206-P206</f>
        <v>-100</v>
      </c>
      <c r="V206" s="222" t="n">
        <f aca="false">L206-Q206</f>
        <v>0</v>
      </c>
      <c r="W206" s="222" t="n">
        <f aca="false">M206-R206</f>
        <v>-6</v>
      </c>
      <c r="X206" s="222" t="n">
        <f aca="false">N206-S206</f>
        <v>-6</v>
      </c>
      <c r="Y206" s="222" t="n">
        <f aca="false">O206-T206</f>
        <v>0</v>
      </c>
      <c r="Z206" s="219" t="s">
        <v>460</v>
      </c>
      <c r="AA206" s="219" t="s">
        <v>161</v>
      </c>
      <c r="AB206" s="219" t="s">
        <v>124</v>
      </c>
    </row>
    <row r="207" customFormat="false" ht="14.4" hidden="false" customHeight="false" outlineLevel="0" collapsed="false">
      <c r="A207" s="219" t="s">
        <v>151</v>
      </c>
      <c r="B207" s="221" t="n">
        <v>42979</v>
      </c>
      <c r="C207" s="221" t="n">
        <v>42979</v>
      </c>
      <c r="D207" s="219" t="s">
        <v>456</v>
      </c>
      <c r="E207" s="220" t="s">
        <v>639</v>
      </c>
      <c r="F207" s="220" t="s">
        <v>640</v>
      </c>
      <c r="G207" s="219" t="s">
        <v>463</v>
      </c>
      <c r="H207" s="219" t="s">
        <v>161</v>
      </c>
      <c r="I207" s="222" t="n">
        <v>12</v>
      </c>
      <c r="J207" s="220"/>
      <c r="K207" s="220"/>
      <c r="L207" s="220"/>
      <c r="M207" s="220"/>
      <c r="N207" s="220"/>
      <c r="O207" s="220"/>
      <c r="P207" s="222" t="n">
        <v>100</v>
      </c>
      <c r="Q207" s="222" t="n">
        <v>0</v>
      </c>
      <c r="R207" s="222" t="n">
        <v>6</v>
      </c>
      <c r="S207" s="222" t="n">
        <v>6</v>
      </c>
      <c r="T207" s="222" t="n">
        <v>0</v>
      </c>
      <c r="U207" s="222" t="n">
        <f aca="false">K207-P207</f>
        <v>-100</v>
      </c>
      <c r="V207" s="222" t="n">
        <f aca="false">L207-Q207</f>
        <v>0</v>
      </c>
      <c r="W207" s="222" t="n">
        <f aca="false">M207-R207</f>
        <v>-6</v>
      </c>
      <c r="X207" s="222" t="n">
        <f aca="false">N207-S207</f>
        <v>-6</v>
      </c>
      <c r="Y207" s="222" t="n">
        <f aca="false">O207-T207</f>
        <v>0</v>
      </c>
      <c r="Z207" s="219" t="s">
        <v>460</v>
      </c>
      <c r="AA207" s="219" t="s">
        <v>161</v>
      </c>
      <c r="AB207" s="219" t="s">
        <v>124</v>
      </c>
    </row>
    <row r="208" customFormat="false" ht="14.4" hidden="false" customHeight="false" outlineLevel="0" collapsed="false">
      <c r="A208" s="219" t="s">
        <v>151</v>
      </c>
      <c r="B208" s="221" t="n">
        <v>42979</v>
      </c>
      <c r="C208" s="221" t="n">
        <v>42979</v>
      </c>
      <c r="D208" s="219" t="s">
        <v>456</v>
      </c>
      <c r="E208" s="220" t="s">
        <v>643</v>
      </c>
      <c r="F208" s="220" t="s">
        <v>644</v>
      </c>
      <c r="G208" s="219" t="s">
        <v>463</v>
      </c>
      <c r="H208" s="219" t="s">
        <v>161</v>
      </c>
      <c r="I208" s="222" t="n">
        <v>12</v>
      </c>
      <c r="J208" s="220"/>
      <c r="K208" s="220"/>
      <c r="L208" s="220"/>
      <c r="M208" s="220"/>
      <c r="N208" s="220"/>
      <c r="O208" s="220"/>
      <c r="P208" s="222" t="n">
        <v>100</v>
      </c>
      <c r="Q208" s="222" t="n">
        <v>0</v>
      </c>
      <c r="R208" s="222" t="n">
        <v>6</v>
      </c>
      <c r="S208" s="222" t="n">
        <v>6</v>
      </c>
      <c r="T208" s="222" t="n">
        <v>0</v>
      </c>
      <c r="U208" s="222" t="n">
        <f aca="false">K208-P208</f>
        <v>-100</v>
      </c>
      <c r="V208" s="222" t="n">
        <f aca="false">L208-Q208</f>
        <v>0</v>
      </c>
      <c r="W208" s="222" t="n">
        <f aca="false">M208-R208</f>
        <v>-6</v>
      </c>
      <c r="X208" s="222" t="n">
        <f aca="false">N208-S208</f>
        <v>-6</v>
      </c>
      <c r="Y208" s="222" t="n">
        <f aca="false">O208-T208</f>
        <v>0</v>
      </c>
      <c r="Z208" s="219" t="s">
        <v>460</v>
      </c>
      <c r="AA208" s="219" t="s">
        <v>161</v>
      </c>
      <c r="AB208" s="219" t="s">
        <v>124</v>
      </c>
    </row>
    <row r="209" customFormat="false" ht="14.4" hidden="false" customHeight="false" outlineLevel="0" collapsed="false">
      <c r="A209" s="219" t="s">
        <v>151</v>
      </c>
      <c r="B209" s="221" t="n">
        <v>42979</v>
      </c>
      <c r="C209" s="221" t="n">
        <v>42979</v>
      </c>
      <c r="D209" s="219" t="s">
        <v>456</v>
      </c>
      <c r="E209" s="220" t="s">
        <v>649</v>
      </c>
      <c r="F209" s="220" t="s">
        <v>650</v>
      </c>
      <c r="G209" s="219" t="s">
        <v>463</v>
      </c>
      <c r="H209" s="219" t="s">
        <v>161</v>
      </c>
      <c r="I209" s="222" t="n">
        <v>12</v>
      </c>
      <c r="J209" s="220"/>
      <c r="K209" s="220"/>
      <c r="L209" s="220"/>
      <c r="M209" s="220"/>
      <c r="N209" s="220"/>
      <c r="O209" s="220"/>
      <c r="P209" s="222" t="n">
        <v>100</v>
      </c>
      <c r="Q209" s="222" t="n">
        <v>0</v>
      </c>
      <c r="R209" s="222" t="n">
        <v>6</v>
      </c>
      <c r="S209" s="222" t="n">
        <v>6</v>
      </c>
      <c r="T209" s="222" t="n">
        <v>0</v>
      </c>
      <c r="U209" s="222" t="n">
        <f aca="false">K209-P209</f>
        <v>-100</v>
      </c>
      <c r="V209" s="222" t="n">
        <f aca="false">L209-Q209</f>
        <v>0</v>
      </c>
      <c r="W209" s="222" t="n">
        <f aca="false">M209-R209</f>
        <v>-6</v>
      </c>
      <c r="X209" s="222" t="n">
        <f aca="false">N209-S209</f>
        <v>-6</v>
      </c>
      <c r="Y209" s="222" t="n">
        <f aca="false">O209-T209</f>
        <v>0</v>
      </c>
      <c r="Z209" s="219" t="s">
        <v>460</v>
      </c>
      <c r="AA209" s="219" t="s">
        <v>161</v>
      </c>
      <c r="AB209" s="219" t="s">
        <v>124</v>
      </c>
    </row>
    <row r="210" customFormat="false" ht="14.4" hidden="false" customHeight="false" outlineLevel="0" collapsed="false">
      <c r="A210" s="219" t="s">
        <v>151</v>
      </c>
      <c r="B210" s="221" t="n">
        <v>42979</v>
      </c>
      <c r="C210" s="221" t="n">
        <v>42979</v>
      </c>
      <c r="D210" s="219" t="s">
        <v>456</v>
      </c>
      <c r="E210" s="220" t="s">
        <v>653</v>
      </c>
      <c r="F210" s="220" t="s">
        <v>654</v>
      </c>
      <c r="G210" s="219" t="s">
        <v>463</v>
      </c>
      <c r="H210" s="219" t="s">
        <v>161</v>
      </c>
      <c r="I210" s="222" t="n">
        <v>12</v>
      </c>
      <c r="J210" s="220"/>
      <c r="K210" s="220"/>
      <c r="L210" s="220"/>
      <c r="M210" s="220"/>
      <c r="N210" s="220"/>
      <c r="O210" s="220"/>
      <c r="P210" s="222" t="n">
        <v>100</v>
      </c>
      <c r="Q210" s="222" t="n">
        <v>0</v>
      </c>
      <c r="R210" s="222" t="n">
        <v>6</v>
      </c>
      <c r="S210" s="222" t="n">
        <v>6</v>
      </c>
      <c r="T210" s="222" t="n">
        <v>0</v>
      </c>
      <c r="U210" s="222" t="n">
        <f aca="false">K210-P210</f>
        <v>-100</v>
      </c>
      <c r="V210" s="222" t="n">
        <f aca="false">L210-Q210</f>
        <v>0</v>
      </c>
      <c r="W210" s="222" t="n">
        <f aca="false">M210-R210</f>
        <v>-6</v>
      </c>
      <c r="X210" s="222" t="n">
        <f aca="false">N210-S210</f>
        <v>-6</v>
      </c>
      <c r="Y210" s="222" t="n">
        <f aca="false">O210-T210</f>
        <v>0</v>
      </c>
      <c r="Z210" s="219" t="s">
        <v>460</v>
      </c>
      <c r="AA210" s="219" t="s">
        <v>161</v>
      </c>
      <c r="AB210" s="219" t="s">
        <v>124</v>
      </c>
    </row>
    <row r="211" customFormat="false" ht="14.4" hidden="false" customHeight="false" outlineLevel="0" collapsed="false">
      <c r="A211" s="219" t="s">
        <v>151</v>
      </c>
      <c r="B211" s="221" t="n">
        <v>42979</v>
      </c>
      <c r="C211" s="221" t="n">
        <v>42979</v>
      </c>
      <c r="D211" s="219" t="s">
        <v>456</v>
      </c>
      <c r="E211" s="220" t="s">
        <v>657</v>
      </c>
      <c r="F211" s="220" t="s">
        <v>658</v>
      </c>
      <c r="G211" s="219" t="s">
        <v>463</v>
      </c>
      <c r="H211" s="219" t="s">
        <v>161</v>
      </c>
      <c r="I211" s="222" t="n">
        <v>12</v>
      </c>
      <c r="J211" s="220"/>
      <c r="K211" s="220"/>
      <c r="L211" s="220"/>
      <c r="M211" s="220"/>
      <c r="N211" s="220"/>
      <c r="O211" s="220"/>
      <c r="P211" s="222" t="n">
        <v>100</v>
      </c>
      <c r="Q211" s="222" t="n">
        <v>0</v>
      </c>
      <c r="R211" s="222" t="n">
        <v>6</v>
      </c>
      <c r="S211" s="222" t="n">
        <v>6</v>
      </c>
      <c r="T211" s="222" t="n">
        <v>0</v>
      </c>
      <c r="U211" s="222" t="n">
        <f aca="false">K211-P211</f>
        <v>-100</v>
      </c>
      <c r="V211" s="222" t="n">
        <f aca="false">L211-Q211</f>
        <v>0</v>
      </c>
      <c r="W211" s="222" t="n">
        <f aca="false">M211-R211</f>
        <v>-6</v>
      </c>
      <c r="X211" s="222" t="n">
        <f aca="false">N211-S211</f>
        <v>-6</v>
      </c>
      <c r="Y211" s="222" t="n">
        <f aca="false">O211-T211</f>
        <v>0</v>
      </c>
      <c r="Z211" s="219" t="s">
        <v>460</v>
      </c>
      <c r="AA211" s="219" t="s">
        <v>161</v>
      </c>
      <c r="AB211" s="219" t="s">
        <v>124</v>
      </c>
    </row>
    <row r="212" customFormat="false" ht="14.4" hidden="false" customHeight="false" outlineLevel="0" collapsed="false">
      <c r="A212" s="219" t="s">
        <v>151</v>
      </c>
      <c r="B212" s="221" t="n">
        <v>42979</v>
      </c>
      <c r="C212" s="221" t="n">
        <v>42979</v>
      </c>
      <c r="D212" s="219" t="s">
        <v>456</v>
      </c>
      <c r="E212" s="220" t="s">
        <v>697</v>
      </c>
      <c r="F212" s="220" t="s">
        <v>634</v>
      </c>
      <c r="G212" s="219" t="s">
        <v>463</v>
      </c>
      <c r="H212" s="219" t="s">
        <v>161</v>
      </c>
      <c r="I212" s="222" t="n">
        <v>12</v>
      </c>
      <c r="J212" s="220"/>
      <c r="K212" s="220"/>
      <c r="L212" s="220"/>
      <c r="M212" s="220"/>
      <c r="N212" s="220"/>
      <c r="O212" s="220"/>
      <c r="P212" s="222" t="n">
        <v>100</v>
      </c>
      <c r="Q212" s="222" t="n">
        <v>0</v>
      </c>
      <c r="R212" s="222" t="n">
        <v>6</v>
      </c>
      <c r="S212" s="222" t="n">
        <v>6</v>
      </c>
      <c r="T212" s="222" t="n">
        <v>0</v>
      </c>
      <c r="U212" s="222" t="n">
        <f aca="false">K212-P212</f>
        <v>-100</v>
      </c>
      <c r="V212" s="222" t="n">
        <f aca="false">L212-Q212</f>
        <v>0</v>
      </c>
      <c r="W212" s="222" t="n">
        <f aca="false">M212-R212</f>
        <v>-6</v>
      </c>
      <c r="X212" s="222" t="n">
        <f aca="false">N212-S212</f>
        <v>-6</v>
      </c>
      <c r="Y212" s="222" t="n">
        <f aca="false">O212-T212</f>
        <v>0</v>
      </c>
      <c r="Z212" s="219" t="s">
        <v>460</v>
      </c>
      <c r="AA212" s="219" t="s">
        <v>161</v>
      </c>
      <c r="AB212" s="219" t="s">
        <v>124</v>
      </c>
    </row>
    <row r="213" customFormat="false" ht="14.4" hidden="false" customHeight="false" outlineLevel="0" collapsed="false">
      <c r="A213" s="219" t="s">
        <v>151</v>
      </c>
      <c r="B213" s="221" t="n">
        <v>42979</v>
      </c>
      <c r="C213" s="221" t="n">
        <v>42979</v>
      </c>
      <c r="D213" s="219" t="s">
        <v>456</v>
      </c>
      <c r="E213" s="220" t="s">
        <v>698</v>
      </c>
      <c r="F213" s="220" t="s">
        <v>699</v>
      </c>
      <c r="G213" s="219" t="s">
        <v>463</v>
      </c>
      <c r="H213" s="219" t="s">
        <v>161</v>
      </c>
      <c r="I213" s="222" t="n">
        <v>12</v>
      </c>
      <c r="J213" s="220"/>
      <c r="K213" s="220"/>
      <c r="L213" s="220"/>
      <c r="M213" s="220"/>
      <c r="N213" s="220"/>
      <c r="O213" s="220"/>
      <c r="P213" s="222" t="n">
        <v>100</v>
      </c>
      <c r="Q213" s="222" t="n">
        <v>0</v>
      </c>
      <c r="R213" s="222" t="n">
        <v>6</v>
      </c>
      <c r="S213" s="222" t="n">
        <v>6</v>
      </c>
      <c r="T213" s="222" t="n">
        <v>0</v>
      </c>
      <c r="U213" s="222" t="n">
        <f aca="false">K213-P213</f>
        <v>-100</v>
      </c>
      <c r="V213" s="222" t="n">
        <f aca="false">L213-Q213</f>
        <v>0</v>
      </c>
      <c r="W213" s="222" t="n">
        <f aca="false">M213-R213</f>
        <v>-6</v>
      </c>
      <c r="X213" s="222" t="n">
        <f aca="false">N213-S213</f>
        <v>-6</v>
      </c>
      <c r="Y213" s="222" t="n">
        <f aca="false">O213-T213</f>
        <v>0</v>
      </c>
      <c r="Z213" s="219" t="s">
        <v>460</v>
      </c>
      <c r="AA213" s="219" t="s">
        <v>161</v>
      </c>
      <c r="AB213" s="219" t="s">
        <v>124</v>
      </c>
    </row>
    <row r="214" customFormat="false" ht="14.4" hidden="false" customHeight="false" outlineLevel="0" collapsed="false">
      <c r="A214" s="219" t="s">
        <v>151</v>
      </c>
      <c r="B214" s="221" t="n">
        <v>42979</v>
      </c>
      <c r="C214" s="221" t="n">
        <v>42979</v>
      </c>
      <c r="D214" s="219" t="s">
        <v>664</v>
      </c>
      <c r="E214" s="220"/>
      <c r="F214" s="220" t="s">
        <v>467</v>
      </c>
      <c r="G214" s="219" t="s">
        <v>463</v>
      </c>
      <c r="H214" s="219" t="s">
        <v>161</v>
      </c>
      <c r="I214" s="222" t="n">
        <v>0</v>
      </c>
      <c r="J214" s="220"/>
      <c r="K214" s="220"/>
      <c r="L214" s="220"/>
      <c r="M214" s="220"/>
      <c r="N214" s="220"/>
      <c r="O214" s="220"/>
      <c r="P214" s="222" t="n">
        <v>52672</v>
      </c>
      <c r="Q214" s="222" t="n">
        <v>0</v>
      </c>
      <c r="R214" s="222" t="n">
        <v>0</v>
      </c>
      <c r="S214" s="222" t="n">
        <v>0</v>
      </c>
      <c r="T214" s="222" t="n">
        <v>0</v>
      </c>
      <c r="U214" s="222" t="n">
        <f aca="false">K214-P214</f>
        <v>-52672</v>
      </c>
      <c r="V214" s="222" t="n">
        <f aca="false">L214-Q214</f>
        <v>0</v>
      </c>
      <c r="W214" s="222" t="n">
        <f aca="false">M214-R214</f>
        <v>0</v>
      </c>
      <c r="X214" s="222" t="n">
        <f aca="false">N214-S214</f>
        <v>0</v>
      </c>
      <c r="Y214" s="222" t="n">
        <f aca="false">O214-T214</f>
        <v>0</v>
      </c>
      <c r="Z214" s="219" t="s">
        <v>665</v>
      </c>
      <c r="AA214" s="219" t="s">
        <v>161</v>
      </c>
      <c r="AB214" s="219" t="s">
        <v>124</v>
      </c>
    </row>
    <row r="215" customFormat="false" ht="14.4" hidden="false" customHeight="false" outlineLevel="0" collapsed="false">
      <c r="A215" s="219" t="s">
        <v>151</v>
      </c>
      <c r="B215" s="221" t="n">
        <v>42979</v>
      </c>
      <c r="C215" s="221" t="n">
        <v>42979</v>
      </c>
      <c r="D215" s="219" t="s">
        <v>666</v>
      </c>
      <c r="E215" s="220"/>
      <c r="F215" s="220" t="s">
        <v>467</v>
      </c>
      <c r="G215" s="219" t="s">
        <v>463</v>
      </c>
      <c r="H215" s="219" t="s">
        <v>161</v>
      </c>
      <c r="I215" s="222" t="n">
        <v>0</v>
      </c>
      <c r="J215" s="220"/>
      <c r="K215" s="220"/>
      <c r="L215" s="220"/>
      <c r="M215" s="220"/>
      <c r="N215" s="220"/>
      <c r="O215" s="220"/>
      <c r="P215" s="222" t="n">
        <v>3825966.99</v>
      </c>
      <c r="Q215" s="222" t="n">
        <v>0</v>
      </c>
      <c r="R215" s="222" t="n">
        <v>0</v>
      </c>
      <c r="S215" s="222" t="n">
        <v>0</v>
      </c>
      <c r="T215" s="222" t="n">
        <v>0</v>
      </c>
      <c r="U215" s="222" t="n">
        <f aca="false">K215-P215</f>
        <v>-3825966.99</v>
      </c>
      <c r="V215" s="222" t="n">
        <f aca="false">L215-Q215</f>
        <v>0</v>
      </c>
      <c r="W215" s="222" t="n">
        <f aca="false">M215-R215</f>
        <v>0</v>
      </c>
      <c r="X215" s="222" t="n">
        <f aca="false">N215-S215</f>
        <v>0</v>
      </c>
      <c r="Y215" s="222" t="n">
        <f aca="false">O215-T215</f>
        <v>0</v>
      </c>
      <c r="Z215" s="219" t="s">
        <v>665</v>
      </c>
      <c r="AA215" s="219" t="s">
        <v>161</v>
      </c>
      <c r="AB215" s="219" t="s">
        <v>124</v>
      </c>
    </row>
    <row r="216" customFormat="false" ht="14.4" hidden="false" customHeight="false" outlineLevel="0" collapsed="false">
      <c r="A216" s="219" t="s">
        <v>151</v>
      </c>
      <c r="B216" s="221" t="n">
        <v>43009</v>
      </c>
      <c r="C216" s="221" t="n">
        <v>43009</v>
      </c>
      <c r="D216" s="219" t="s">
        <v>466</v>
      </c>
      <c r="E216" s="220"/>
      <c r="F216" s="220" t="s">
        <v>467</v>
      </c>
      <c r="G216" s="219" t="s">
        <v>463</v>
      </c>
      <c r="H216" s="219" t="s">
        <v>161</v>
      </c>
      <c r="I216" s="222" t="n">
        <v>12</v>
      </c>
      <c r="J216" s="220"/>
      <c r="K216" s="220"/>
      <c r="L216" s="220"/>
      <c r="M216" s="220"/>
      <c r="N216" s="220"/>
      <c r="O216" s="220"/>
      <c r="P216" s="222" t="n">
        <v>1100</v>
      </c>
      <c r="Q216" s="222" t="n">
        <v>0</v>
      </c>
      <c r="R216" s="222" t="n">
        <v>66</v>
      </c>
      <c r="S216" s="222" t="n">
        <v>66</v>
      </c>
      <c r="T216" s="222" t="n">
        <v>0</v>
      </c>
      <c r="U216" s="222" t="n">
        <f aca="false">K216-P216</f>
        <v>-1100</v>
      </c>
      <c r="V216" s="222" t="n">
        <f aca="false">L216-Q216</f>
        <v>0</v>
      </c>
      <c r="W216" s="222" t="n">
        <f aca="false">M216-R216</f>
        <v>-66</v>
      </c>
      <c r="X216" s="222" t="n">
        <f aca="false">N216-S216</f>
        <v>-66</v>
      </c>
      <c r="Y216" s="222" t="n">
        <f aca="false">O216-T216</f>
        <v>0</v>
      </c>
      <c r="Z216" s="219" t="s">
        <v>468</v>
      </c>
      <c r="AA216" s="219" t="s">
        <v>161</v>
      </c>
      <c r="AB216" s="219" t="s">
        <v>124</v>
      </c>
    </row>
    <row r="217" customFormat="false" ht="14.4" hidden="false" customHeight="false" outlineLevel="0" collapsed="false">
      <c r="A217" s="219" t="s">
        <v>151</v>
      </c>
      <c r="B217" s="221" t="n">
        <v>43009</v>
      </c>
      <c r="C217" s="221" t="n">
        <v>43009</v>
      </c>
      <c r="D217" s="219" t="s">
        <v>456</v>
      </c>
      <c r="E217" s="220" t="s">
        <v>700</v>
      </c>
      <c r="F217" s="220" t="s">
        <v>701</v>
      </c>
      <c r="G217" s="219" t="s">
        <v>463</v>
      </c>
      <c r="H217" s="219" t="s">
        <v>161</v>
      </c>
      <c r="I217" s="222" t="n">
        <v>12</v>
      </c>
      <c r="J217" s="220"/>
      <c r="K217" s="220"/>
      <c r="L217" s="220"/>
      <c r="M217" s="220"/>
      <c r="N217" s="220"/>
      <c r="O217" s="220"/>
      <c r="P217" s="222" t="n">
        <v>100</v>
      </c>
      <c r="Q217" s="222" t="n">
        <v>0</v>
      </c>
      <c r="R217" s="222" t="n">
        <v>6</v>
      </c>
      <c r="S217" s="222" t="n">
        <v>6</v>
      </c>
      <c r="T217" s="222" t="n">
        <v>0</v>
      </c>
      <c r="U217" s="222" t="n">
        <f aca="false">K217-P217</f>
        <v>-100</v>
      </c>
      <c r="V217" s="222" t="n">
        <f aca="false">L217-Q217</f>
        <v>0</v>
      </c>
      <c r="W217" s="222" t="n">
        <f aca="false">M217-R217</f>
        <v>-6</v>
      </c>
      <c r="X217" s="222" t="n">
        <f aca="false">N217-S217</f>
        <v>-6</v>
      </c>
      <c r="Y217" s="222" t="n">
        <f aca="false">O217-T217</f>
        <v>0</v>
      </c>
      <c r="Z217" s="219" t="s">
        <v>460</v>
      </c>
      <c r="AA217" s="219" t="s">
        <v>161</v>
      </c>
      <c r="AB217" s="219" t="s">
        <v>124</v>
      </c>
    </row>
    <row r="218" customFormat="false" ht="14.4" hidden="false" customHeight="false" outlineLevel="0" collapsed="false">
      <c r="A218" s="219" t="s">
        <v>151</v>
      </c>
      <c r="B218" s="221" t="n">
        <v>43009</v>
      </c>
      <c r="C218" s="221" t="n">
        <v>43009</v>
      </c>
      <c r="D218" s="219" t="s">
        <v>456</v>
      </c>
      <c r="E218" s="220" t="s">
        <v>702</v>
      </c>
      <c r="F218" s="220" t="s">
        <v>508</v>
      </c>
      <c r="G218" s="219" t="s">
        <v>463</v>
      </c>
      <c r="H218" s="219" t="s">
        <v>161</v>
      </c>
      <c r="I218" s="222" t="n">
        <v>12</v>
      </c>
      <c r="J218" s="220"/>
      <c r="K218" s="220"/>
      <c r="L218" s="220"/>
      <c r="M218" s="220"/>
      <c r="N218" s="220"/>
      <c r="O218" s="220"/>
      <c r="P218" s="222" t="n">
        <v>200</v>
      </c>
      <c r="Q218" s="222" t="n">
        <v>0</v>
      </c>
      <c r="R218" s="222" t="n">
        <v>12</v>
      </c>
      <c r="S218" s="222" t="n">
        <v>12</v>
      </c>
      <c r="T218" s="222" t="n">
        <v>0</v>
      </c>
      <c r="U218" s="222" t="n">
        <f aca="false">K218-P218</f>
        <v>-200</v>
      </c>
      <c r="V218" s="222" t="n">
        <f aca="false">L218-Q218</f>
        <v>0</v>
      </c>
      <c r="W218" s="222" t="n">
        <f aca="false">M218-R218</f>
        <v>-12</v>
      </c>
      <c r="X218" s="222" t="n">
        <f aca="false">N218-S218</f>
        <v>-12</v>
      </c>
      <c r="Y218" s="222" t="n">
        <f aca="false">O218-T218</f>
        <v>0</v>
      </c>
      <c r="Z218" s="219" t="s">
        <v>460</v>
      </c>
      <c r="AA218" s="219" t="s">
        <v>161</v>
      </c>
      <c r="AB218" s="219" t="s">
        <v>124</v>
      </c>
    </row>
    <row r="219" customFormat="false" ht="14.4" hidden="false" customHeight="false" outlineLevel="0" collapsed="false">
      <c r="A219" s="219" t="s">
        <v>151</v>
      </c>
      <c r="B219" s="221" t="n">
        <v>43009</v>
      </c>
      <c r="C219" s="221" t="n">
        <v>43009</v>
      </c>
      <c r="D219" s="219" t="s">
        <v>456</v>
      </c>
      <c r="E219" s="220" t="s">
        <v>692</v>
      </c>
      <c r="F219" s="220" t="s">
        <v>693</v>
      </c>
      <c r="G219" s="219" t="s">
        <v>463</v>
      </c>
      <c r="H219" s="219" t="s">
        <v>161</v>
      </c>
      <c r="I219" s="222" t="n">
        <v>12</v>
      </c>
      <c r="J219" s="220"/>
      <c r="K219" s="220"/>
      <c r="L219" s="220"/>
      <c r="M219" s="220"/>
      <c r="N219" s="220"/>
      <c r="O219" s="220"/>
      <c r="P219" s="222" t="n">
        <v>100</v>
      </c>
      <c r="Q219" s="222" t="n">
        <v>0</v>
      </c>
      <c r="R219" s="222" t="n">
        <v>6</v>
      </c>
      <c r="S219" s="222" t="n">
        <v>6</v>
      </c>
      <c r="T219" s="222" t="n">
        <v>0</v>
      </c>
      <c r="U219" s="222" t="n">
        <f aca="false">K219-P219</f>
        <v>-100</v>
      </c>
      <c r="V219" s="222" t="n">
        <f aca="false">L219-Q219</f>
        <v>0</v>
      </c>
      <c r="W219" s="222" t="n">
        <f aca="false">M219-R219</f>
        <v>-6</v>
      </c>
      <c r="X219" s="222" t="n">
        <f aca="false">N219-S219</f>
        <v>-6</v>
      </c>
      <c r="Y219" s="222" t="n">
        <f aca="false">O219-T219</f>
        <v>0</v>
      </c>
      <c r="Z219" s="219" t="s">
        <v>460</v>
      </c>
      <c r="AA219" s="219" t="s">
        <v>161</v>
      </c>
      <c r="AB219" s="219" t="s">
        <v>124</v>
      </c>
    </row>
    <row r="220" customFormat="false" ht="14.4" hidden="false" customHeight="false" outlineLevel="0" collapsed="false">
      <c r="A220" s="219" t="s">
        <v>151</v>
      </c>
      <c r="B220" s="221" t="n">
        <v>43009</v>
      </c>
      <c r="C220" s="221" t="n">
        <v>43009</v>
      </c>
      <c r="D220" s="219" t="s">
        <v>456</v>
      </c>
      <c r="E220" s="220" t="s">
        <v>703</v>
      </c>
      <c r="F220" s="220" t="s">
        <v>602</v>
      </c>
      <c r="G220" s="219" t="s">
        <v>463</v>
      </c>
      <c r="H220" s="219" t="s">
        <v>161</v>
      </c>
      <c r="I220" s="222" t="n">
        <v>12</v>
      </c>
      <c r="J220" s="220"/>
      <c r="K220" s="220"/>
      <c r="L220" s="220"/>
      <c r="M220" s="220"/>
      <c r="N220" s="220"/>
      <c r="O220" s="220"/>
      <c r="P220" s="222" t="n">
        <v>200</v>
      </c>
      <c r="Q220" s="222" t="n">
        <v>0</v>
      </c>
      <c r="R220" s="222" t="n">
        <v>12</v>
      </c>
      <c r="S220" s="222" t="n">
        <v>12</v>
      </c>
      <c r="T220" s="222" t="n">
        <v>0</v>
      </c>
      <c r="U220" s="222" t="n">
        <f aca="false">K220-P220</f>
        <v>-200</v>
      </c>
      <c r="V220" s="222" t="n">
        <f aca="false">L220-Q220</f>
        <v>0</v>
      </c>
      <c r="W220" s="222" t="n">
        <f aca="false">M220-R220</f>
        <v>-12</v>
      </c>
      <c r="X220" s="222" t="n">
        <f aca="false">N220-S220</f>
        <v>-12</v>
      </c>
      <c r="Y220" s="222" t="n">
        <f aca="false">O220-T220</f>
        <v>0</v>
      </c>
      <c r="Z220" s="219" t="s">
        <v>460</v>
      </c>
      <c r="AA220" s="219" t="s">
        <v>161</v>
      </c>
      <c r="AB220" s="219" t="s">
        <v>124</v>
      </c>
    </row>
    <row r="221" customFormat="false" ht="14.4" hidden="false" customHeight="false" outlineLevel="0" collapsed="false">
      <c r="A221" s="219" t="s">
        <v>151</v>
      </c>
      <c r="B221" s="221" t="n">
        <v>43009</v>
      </c>
      <c r="C221" s="221" t="n">
        <v>43009</v>
      </c>
      <c r="D221" s="219" t="s">
        <v>456</v>
      </c>
      <c r="E221" s="220" t="s">
        <v>704</v>
      </c>
      <c r="F221" s="220" t="s">
        <v>705</v>
      </c>
      <c r="G221" s="219" t="s">
        <v>463</v>
      </c>
      <c r="H221" s="219" t="s">
        <v>161</v>
      </c>
      <c r="I221" s="222" t="n">
        <v>12</v>
      </c>
      <c r="J221" s="220"/>
      <c r="K221" s="220"/>
      <c r="L221" s="220"/>
      <c r="M221" s="220"/>
      <c r="N221" s="220"/>
      <c r="O221" s="220"/>
      <c r="P221" s="222" t="n">
        <v>100</v>
      </c>
      <c r="Q221" s="222" t="n">
        <v>0</v>
      </c>
      <c r="R221" s="222" t="n">
        <v>6</v>
      </c>
      <c r="S221" s="222" t="n">
        <v>6</v>
      </c>
      <c r="T221" s="222" t="n">
        <v>0</v>
      </c>
      <c r="U221" s="222" t="n">
        <f aca="false">K221-P221</f>
        <v>-100</v>
      </c>
      <c r="V221" s="222" t="n">
        <f aca="false">L221-Q221</f>
        <v>0</v>
      </c>
      <c r="W221" s="222" t="n">
        <f aca="false">M221-R221</f>
        <v>-6</v>
      </c>
      <c r="X221" s="222" t="n">
        <f aca="false">N221-S221</f>
        <v>-6</v>
      </c>
      <c r="Y221" s="222" t="n">
        <f aca="false">O221-T221</f>
        <v>0</v>
      </c>
      <c r="Z221" s="219" t="s">
        <v>460</v>
      </c>
      <c r="AA221" s="219" t="s">
        <v>161</v>
      </c>
      <c r="AB221" s="219" t="s">
        <v>124</v>
      </c>
    </row>
    <row r="222" customFormat="false" ht="14.4" hidden="false" customHeight="false" outlineLevel="0" collapsed="false">
      <c r="A222" s="219" t="s">
        <v>151</v>
      </c>
      <c r="B222" s="221" t="n">
        <v>43009</v>
      </c>
      <c r="C222" s="221" t="n">
        <v>43009</v>
      </c>
      <c r="D222" s="219" t="s">
        <v>456</v>
      </c>
      <c r="E222" s="220" t="s">
        <v>706</v>
      </c>
      <c r="F222" s="220" t="s">
        <v>634</v>
      </c>
      <c r="G222" s="219" t="s">
        <v>463</v>
      </c>
      <c r="H222" s="219" t="s">
        <v>161</v>
      </c>
      <c r="I222" s="222" t="n">
        <v>12</v>
      </c>
      <c r="J222" s="220"/>
      <c r="K222" s="220"/>
      <c r="L222" s="220"/>
      <c r="M222" s="220"/>
      <c r="N222" s="220"/>
      <c r="O222" s="220"/>
      <c r="P222" s="222" t="n">
        <v>100</v>
      </c>
      <c r="Q222" s="222" t="n">
        <v>0</v>
      </c>
      <c r="R222" s="222" t="n">
        <v>6</v>
      </c>
      <c r="S222" s="222" t="n">
        <v>6</v>
      </c>
      <c r="T222" s="222" t="n">
        <v>0</v>
      </c>
      <c r="U222" s="222" t="n">
        <f aca="false">K222-P222</f>
        <v>-100</v>
      </c>
      <c r="V222" s="222" t="n">
        <f aca="false">L222-Q222</f>
        <v>0</v>
      </c>
      <c r="W222" s="222" t="n">
        <f aca="false">M222-R222</f>
        <v>-6</v>
      </c>
      <c r="X222" s="222" t="n">
        <f aca="false">N222-S222</f>
        <v>-6</v>
      </c>
      <c r="Y222" s="222" t="n">
        <f aca="false">O222-T222</f>
        <v>0</v>
      </c>
      <c r="Z222" s="219" t="s">
        <v>460</v>
      </c>
      <c r="AA222" s="219" t="s">
        <v>161</v>
      </c>
      <c r="AB222" s="219" t="s">
        <v>124</v>
      </c>
    </row>
    <row r="223" customFormat="false" ht="14.4" hidden="false" customHeight="false" outlineLevel="0" collapsed="false">
      <c r="A223" s="219" t="s">
        <v>151</v>
      </c>
      <c r="B223" s="221" t="n">
        <v>43009</v>
      </c>
      <c r="C223" s="221" t="n">
        <v>43009</v>
      </c>
      <c r="D223" s="219" t="s">
        <v>456</v>
      </c>
      <c r="E223" s="220" t="s">
        <v>707</v>
      </c>
      <c r="F223" s="220" t="s">
        <v>708</v>
      </c>
      <c r="G223" s="219" t="s">
        <v>463</v>
      </c>
      <c r="H223" s="219" t="s">
        <v>161</v>
      </c>
      <c r="I223" s="222" t="n">
        <v>12</v>
      </c>
      <c r="J223" s="220"/>
      <c r="K223" s="220"/>
      <c r="L223" s="220"/>
      <c r="M223" s="220"/>
      <c r="N223" s="220"/>
      <c r="O223" s="220"/>
      <c r="P223" s="222" t="n">
        <v>100</v>
      </c>
      <c r="Q223" s="222" t="n">
        <v>0</v>
      </c>
      <c r="R223" s="222" t="n">
        <v>6</v>
      </c>
      <c r="S223" s="222" t="n">
        <v>6</v>
      </c>
      <c r="T223" s="222" t="n">
        <v>0</v>
      </c>
      <c r="U223" s="222" t="n">
        <f aca="false">K223-P223</f>
        <v>-100</v>
      </c>
      <c r="V223" s="222" t="n">
        <f aca="false">L223-Q223</f>
        <v>0</v>
      </c>
      <c r="W223" s="222" t="n">
        <f aca="false">M223-R223</f>
        <v>-6</v>
      </c>
      <c r="X223" s="222" t="n">
        <f aca="false">N223-S223</f>
        <v>-6</v>
      </c>
      <c r="Y223" s="222" t="n">
        <f aca="false">O223-T223</f>
        <v>0</v>
      </c>
      <c r="Z223" s="219" t="s">
        <v>460</v>
      </c>
      <c r="AA223" s="219" t="s">
        <v>161</v>
      </c>
      <c r="AB223" s="219" t="s">
        <v>124</v>
      </c>
    </row>
    <row r="224" customFormat="false" ht="14.4" hidden="false" customHeight="false" outlineLevel="0" collapsed="false">
      <c r="A224" s="219" t="s">
        <v>151</v>
      </c>
      <c r="B224" s="221" t="n">
        <v>43009</v>
      </c>
      <c r="C224" s="221" t="n">
        <v>43009</v>
      </c>
      <c r="D224" s="219" t="s">
        <v>456</v>
      </c>
      <c r="E224" s="220" t="s">
        <v>709</v>
      </c>
      <c r="F224" s="220" t="s">
        <v>644</v>
      </c>
      <c r="G224" s="219" t="s">
        <v>463</v>
      </c>
      <c r="H224" s="219" t="s">
        <v>161</v>
      </c>
      <c r="I224" s="222" t="n">
        <v>12</v>
      </c>
      <c r="J224" s="220"/>
      <c r="K224" s="220"/>
      <c r="L224" s="220"/>
      <c r="M224" s="220"/>
      <c r="N224" s="220"/>
      <c r="O224" s="220"/>
      <c r="P224" s="222" t="n">
        <v>100</v>
      </c>
      <c r="Q224" s="222" t="n">
        <v>0</v>
      </c>
      <c r="R224" s="222" t="n">
        <v>6</v>
      </c>
      <c r="S224" s="222" t="n">
        <v>6</v>
      </c>
      <c r="T224" s="222" t="n">
        <v>0</v>
      </c>
      <c r="U224" s="222" t="n">
        <f aca="false">K224-P224</f>
        <v>-100</v>
      </c>
      <c r="V224" s="222" t="n">
        <f aca="false">L224-Q224</f>
        <v>0</v>
      </c>
      <c r="W224" s="222" t="n">
        <f aca="false">M224-R224</f>
        <v>-6</v>
      </c>
      <c r="X224" s="222" t="n">
        <f aca="false">N224-S224</f>
        <v>-6</v>
      </c>
      <c r="Y224" s="222" t="n">
        <f aca="false">O224-T224</f>
        <v>0</v>
      </c>
      <c r="Z224" s="219" t="s">
        <v>460</v>
      </c>
      <c r="AA224" s="219" t="s">
        <v>161</v>
      </c>
      <c r="AB224" s="219" t="s">
        <v>124</v>
      </c>
    </row>
    <row r="225" customFormat="false" ht="14.4" hidden="false" customHeight="false" outlineLevel="0" collapsed="false">
      <c r="A225" s="219" t="s">
        <v>151</v>
      </c>
      <c r="B225" s="221" t="n">
        <v>43009</v>
      </c>
      <c r="C225" s="221" t="n">
        <v>43009</v>
      </c>
      <c r="D225" s="219" t="s">
        <v>456</v>
      </c>
      <c r="E225" s="220" t="s">
        <v>710</v>
      </c>
      <c r="F225" s="220" t="s">
        <v>711</v>
      </c>
      <c r="G225" s="219" t="s">
        <v>463</v>
      </c>
      <c r="H225" s="219" t="s">
        <v>161</v>
      </c>
      <c r="I225" s="222" t="n">
        <v>12</v>
      </c>
      <c r="J225" s="220"/>
      <c r="K225" s="220"/>
      <c r="L225" s="220"/>
      <c r="M225" s="220"/>
      <c r="N225" s="220"/>
      <c r="O225" s="220"/>
      <c r="P225" s="222" t="n">
        <v>100</v>
      </c>
      <c r="Q225" s="222" t="n">
        <v>0</v>
      </c>
      <c r="R225" s="222" t="n">
        <v>6</v>
      </c>
      <c r="S225" s="222" t="n">
        <v>6</v>
      </c>
      <c r="T225" s="222" t="n">
        <v>0</v>
      </c>
      <c r="U225" s="222" t="n">
        <f aca="false">K225-P225</f>
        <v>-100</v>
      </c>
      <c r="V225" s="222" t="n">
        <f aca="false">L225-Q225</f>
        <v>0</v>
      </c>
      <c r="W225" s="222" t="n">
        <f aca="false">M225-R225</f>
        <v>-6</v>
      </c>
      <c r="X225" s="222" t="n">
        <f aca="false">N225-S225</f>
        <v>-6</v>
      </c>
      <c r="Y225" s="222" t="n">
        <f aca="false">O225-T225</f>
        <v>0</v>
      </c>
      <c r="Z225" s="219" t="s">
        <v>460</v>
      </c>
      <c r="AA225" s="219" t="s">
        <v>161</v>
      </c>
      <c r="AB225" s="219" t="s">
        <v>124</v>
      </c>
    </row>
    <row r="226" customFormat="false" ht="14.4" hidden="false" customHeight="false" outlineLevel="0" collapsed="false">
      <c r="A226" s="219" t="s">
        <v>151</v>
      </c>
      <c r="B226" s="221" t="n">
        <v>43009</v>
      </c>
      <c r="C226" s="221" t="n">
        <v>43009</v>
      </c>
      <c r="D226" s="219" t="s">
        <v>664</v>
      </c>
      <c r="E226" s="220"/>
      <c r="F226" s="220" t="s">
        <v>467</v>
      </c>
      <c r="G226" s="219" t="s">
        <v>463</v>
      </c>
      <c r="H226" s="219" t="s">
        <v>161</v>
      </c>
      <c r="I226" s="222" t="n">
        <v>0</v>
      </c>
      <c r="J226" s="220"/>
      <c r="K226" s="220"/>
      <c r="L226" s="220"/>
      <c r="M226" s="220"/>
      <c r="N226" s="220"/>
      <c r="O226" s="220"/>
      <c r="P226" s="222" t="n">
        <v>408994</v>
      </c>
      <c r="Q226" s="222" t="n">
        <v>0</v>
      </c>
      <c r="R226" s="222" t="n">
        <v>0</v>
      </c>
      <c r="S226" s="222" t="n">
        <v>0</v>
      </c>
      <c r="T226" s="222" t="n">
        <v>0</v>
      </c>
      <c r="U226" s="222" t="n">
        <f aca="false">K226-P226</f>
        <v>-408994</v>
      </c>
      <c r="V226" s="222" t="n">
        <f aca="false">L226-Q226</f>
        <v>0</v>
      </c>
      <c r="W226" s="222" t="n">
        <f aca="false">M226-R226</f>
        <v>0</v>
      </c>
      <c r="X226" s="222" t="n">
        <f aca="false">N226-S226</f>
        <v>0</v>
      </c>
      <c r="Y226" s="222" t="n">
        <f aca="false">O226-T226</f>
        <v>0</v>
      </c>
      <c r="Z226" s="219" t="s">
        <v>665</v>
      </c>
      <c r="AA226" s="219" t="s">
        <v>161</v>
      </c>
      <c r="AB226" s="219" t="s">
        <v>124</v>
      </c>
    </row>
    <row r="227" customFormat="false" ht="14.4" hidden="false" customHeight="false" outlineLevel="0" collapsed="false">
      <c r="A227" s="219" t="s">
        <v>151</v>
      </c>
      <c r="B227" s="221" t="n">
        <v>43009</v>
      </c>
      <c r="C227" s="221" t="n">
        <v>43009</v>
      </c>
      <c r="D227" s="219" t="s">
        <v>666</v>
      </c>
      <c r="E227" s="220"/>
      <c r="F227" s="220" t="s">
        <v>467</v>
      </c>
      <c r="G227" s="219" t="s">
        <v>463</v>
      </c>
      <c r="H227" s="219" t="s">
        <v>161</v>
      </c>
      <c r="I227" s="222" t="n">
        <v>0</v>
      </c>
      <c r="J227" s="220"/>
      <c r="K227" s="220"/>
      <c r="L227" s="220"/>
      <c r="M227" s="220"/>
      <c r="N227" s="220"/>
      <c r="O227" s="220"/>
      <c r="P227" s="222" t="n">
        <v>3111737.67</v>
      </c>
      <c r="Q227" s="222" t="n">
        <v>0</v>
      </c>
      <c r="R227" s="222" t="n">
        <v>0</v>
      </c>
      <c r="S227" s="222" t="n">
        <v>0</v>
      </c>
      <c r="T227" s="222" t="n">
        <v>0</v>
      </c>
      <c r="U227" s="222" t="n">
        <f aca="false">K227-P227</f>
        <v>-3111737.67</v>
      </c>
      <c r="V227" s="222" t="n">
        <f aca="false">L227-Q227</f>
        <v>0</v>
      </c>
      <c r="W227" s="222" t="n">
        <f aca="false">M227-R227</f>
        <v>0</v>
      </c>
      <c r="X227" s="222" t="n">
        <f aca="false">N227-S227</f>
        <v>0</v>
      </c>
      <c r="Y227" s="222" t="n">
        <f aca="false">O227-T227</f>
        <v>0</v>
      </c>
      <c r="Z227" s="219" t="s">
        <v>665</v>
      </c>
      <c r="AA227" s="219" t="s">
        <v>161</v>
      </c>
      <c r="AB227" s="219" t="s">
        <v>124</v>
      </c>
    </row>
    <row r="228" customFormat="false" ht="14.4" hidden="false" customHeight="false" outlineLevel="0" collapsed="false">
      <c r="A228" s="219" t="s">
        <v>151</v>
      </c>
      <c r="B228" s="221" t="n">
        <v>43040</v>
      </c>
      <c r="C228" s="221" t="n">
        <v>43040</v>
      </c>
      <c r="D228" s="219" t="s">
        <v>466</v>
      </c>
      <c r="E228" s="220"/>
      <c r="F228" s="220" t="s">
        <v>467</v>
      </c>
      <c r="G228" s="219" t="s">
        <v>463</v>
      </c>
      <c r="H228" s="219" t="s">
        <v>161</v>
      </c>
      <c r="I228" s="222" t="n">
        <v>12</v>
      </c>
      <c r="J228" s="220"/>
      <c r="K228" s="220"/>
      <c r="L228" s="220"/>
      <c r="M228" s="220"/>
      <c r="N228" s="220"/>
      <c r="O228" s="220"/>
      <c r="P228" s="222" t="n">
        <v>900</v>
      </c>
      <c r="Q228" s="222" t="n">
        <v>0</v>
      </c>
      <c r="R228" s="222" t="n">
        <v>54</v>
      </c>
      <c r="S228" s="222" t="n">
        <v>54</v>
      </c>
      <c r="T228" s="222" t="n">
        <v>0</v>
      </c>
      <c r="U228" s="222" t="n">
        <f aca="false">K228-P228</f>
        <v>-900</v>
      </c>
      <c r="V228" s="222" t="n">
        <f aca="false">L228-Q228</f>
        <v>0</v>
      </c>
      <c r="W228" s="222" t="n">
        <f aca="false">M228-R228</f>
        <v>-54</v>
      </c>
      <c r="X228" s="222" t="n">
        <f aca="false">N228-S228</f>
        <v>-54</v>
      </c>
      <c r="Y228" s="222" t="n">
        <f aca="false">O228-T228</f>
        <v>0</v>
      </c>
      <c r="Z228" s="219" t="s">
        <v>468</v>
      </c>
      <c r="AA228" s="219" t="s">
        <v>161</v>
      </c>
      <c r="AB228" s="219" t="s">
        <v>124</v>
      </c>
    </row>
    <row r="229" customFormat="false" ht="14.4" hidden="false" customHeight="false" outlineLevel="0" collapsed="false">
      <c r="A229" s="219" t="s">
        <v>151</v>
      </c>
      <c r="B229" s="221" t="n">
        <v>43040</v>
      </c>
      <c r="C229" s="221" t="n">
        <v>43040</v>
      </c>
      <c r="D229" s="219" t="s">
        <v>456</v>
      </c>
      <c r="E229" s="220" t="s">
        <v>712</v>
      </c>
      <c r="F229" s="220" t="s">
        <v>713</v>
      </c>
      <c r="G229" s="219" t="s">
        <v>714</v>
      </c>
      <c r="H229" s="219" t="s">
        <v>161</v>
      </c>
      <c r="I229" s="222" t="n">
        <v>18</v>
      </c>
      <c r="J229" s="220"/>
      <c r="K229" s="220"/>
      <c r="L229" s="220"/>
      <c r="M229" s="220"/>
      <c r="N229" s="220"/>
      <c r="O229" s="220"/>
      <c r="P229" s="222" t="n">
        <v>103993</v>
      </c>
      <c r="Q229" s="222" t="n">
        <v>18718.74</v>
      </c>
      <c r="R229" s="222" t="n">
        <v>0</v>
      </c>
      <c r="S229" s="222" t="n">
        <v>0</v>
      </c>
      <c r="T229" s="222" t="n">
        <v>0</v>
      </c>
      <c r="U229" s="222" t="n">
        <f aca="false">K229-P229</f>
        <v>-103993</v>
      </c>
      <c r="V229" s="222" t="n">
        <f aca="false">L229-Q229</f>
        <v>-18718.74</v>
      </c>
      <c r="W229" s="222" t="n">
        <f aca="false">M229-R229</f>
        <v>0</v>
      </c>
      <c r="X229" s="222" t="n">
        <f aca="false">N229-S229</f>
        <v>0</v>
      </c>
      <c r="Y229" s="222" t="n">
        <f aca="false">O229-T229</f>
        <v>0</v>
      </c>
      <c r="Z229" s="219" t="s">
        <v>460</v>
      </c>
      <c r="AA229" s="219" t="s">
        <v>161</v>
      </c>
      <c r="AB229" s="219" t="s">
        <v>124</v>
      </c>
    </row>
    <row r="230" customFormat="false" ht="14.4" hidden="false" customHeight="false" outlineLevel="0" collapsed="false">
      <c r="A230" s="219" t="s">
        <v>151</v>
      </c>
      <c r="B230" s="221" t="n">
        <v>43040</v>
      </c>
      <c r="C230" s="221" t="n">
        <v>43040</v>
      </c>
      <c r="D230" s="219" t="s">
        <v>456</v>
      </c>
      <c r="E230" s="220" t="s">
        <v>715</v>
      </c>
      <c r="F230" s="220" t="s">
        <v>716</v>
      </c>
      <c r="G230" s="219" t="s">
        <v>717</v>
      </c>
      <c r="H230" s="219" t="s">
        <v>161</v>
      </c>
      <c r="I230" s="222" t="n">
        <v>18</v>
      </c>
      <c r="J230" s="220"/>
      <c r="K230" s="220"/>
      <c r="L230" s="220"/>
      <c r="M230" s="220"/>
      <c r="N230" s="220"/>
      <c r="O230" s="220"/>
      <c r="P230" s="222" t="n">
        <v>20630</v>
      </c>
      <c r="Q230" s="222" t="n">
        <v>3713.4</v>
      </c>
      <c r="R230" s="222" t="n">
        <v>0</v>
      </c>
      <c r="S230" s="222" t="n">
        <v>0</v>
      </c>
      <c r="T230" s="222" t="n">
        <v>0</v>
      </c>
      <c r="U230" s="222" t="n">
        <f aca="false">K230-P230</f>
        <v>-20630</v>
      </c>
      <c r="V230" s="222" t="n">
        <f aca="false">L230-Q230</f>
        <v>-3713.4</v>
      </c>
      <c r="W230" s="222" t="n">
        <f aca="false">M230-R230</f>
        <v>0</v>
      </c>
      <c r="X230" s="222" t="n">
        <f aca="false">N230-S230</f>
        <v>0</v>
      </c>
      <c r="Y230" s="222" t="n">
        <f aca="false">O230-T230</f>
        <v>0</v>
      </c>
      <c r="Z230" s="219" t="s">
        <v>460</v>
      </c>
      <c r="AA230" s="219" t="s">
        <v>161</v>
      </c>
      <c r="AB230" s="219" t="s">
        <v>124</v>
      </c>
    </row>
    <row r="231" customFormat="false" ht="14.4" hidden="false" customHeight="false" outlineLevel="0" collapsed="false">
      <c r="A231" s="219" t="s">
        <v>151</v>
      </c>
      <c r="B231" s="221" t="n">
        <v>43040</v>
      </c>
      <c r="C231" s="221" t="n">
        <v>43040</v>
      </c>
      <c r="D231" s="219" t="s">
        <v>456</v>
      </c>
      <c r="E231" s="220" t="s">
        <v>718</v>
      </c>
      <c r="F231" s="220" t="s">
        <v>476</v>
      </c>
      <c r="G231" s="219" t="s">
        <v>719</v>
      </c>
      <c r="H231" s="219" t="s">
        <v>161</v>
      </c>
      <c r="I231" s="222" t="n">
        <v>18</v>
      </c>
      <c r="J231" s="220"/>
      <c r="K231" s="220"/>
      <c r="L231" s="220"/>
      <c r="M231" s="220"/>
      <c r="N231" s="220"/>
      <c r="O231" s="220"/>
      <c r="P231" s="222" t="n">
        <v>2313</v>
      </c>
      <c r="Q231" s="222" t="n">
        <v>416.34</v>
      </c>
      <c r="R231" s="222" t="n">
        <v>0</v>
      </c>
      <c r="S231" s="222" t="n">
        <v>0</v>
      </c>
      <c r="T231" s="222" t="n">
        <v>0</v>
      </c>
      <c r="U231" s="222" t="n">
        <f aca="false">K231-P231</f>
        <v>-2313</v>
      </c>
      <c r="V231" s="222" t="n">
        <f aca="false">L231-Q231</f>
        <v>-416.34</v>
      </c>
      <c r="W231" s="222" t="n">
        <f aca="false">M231-R231</f>
        <v>0</v>
      </c>
      <c r="X231" s="222" t="n">
        <f aca="false">N231-S231</f>
        <v>0</v>
      </c>
      <c r="Y231" s="222" t="n">
        <f aca="false">O231-T231</f>
        <v>0</v>
      </c>
      <c r="Z231" s="219" t="s">
        <v>460</v>
      </c>
      <c r="AA231" s="219" t="s">
        <v>161</v>
      </c>
      <c r="AB231" s="219" t="s">
        <v>124</v>
      </c>
    </row>
    <row r="232" customFormat="false" ht="14.4" hidden="false" customHeight="false" outlineLevel="0" collapsed="false">
      <c r="A232" s="219" t="s">
        <v>151</v>
      </c>
      <c r="B232" s="221" t="n">
        <v>43040</v>
      </c>
      <c r="C232" s="221" t="n">
        <v>43040</v>
      </c>
      <c r="D232" s="219" t="s">
        <v>456</v>
      </c>
      <c r="E232" s="220" t="s">
        <v>720</v>
      </c>
      <c r="F232" s="220" t="s">
        <v>634</v>
      </c>
      <c r="G232" s="219" t="s">
        <v>719</v>
      </c>
      <c r="H232" s="219" t="s">
        <v>161</v>
      </c>
      <c r="I232" s="222" t="n">
        <v>5</v>
      </c>
      <c r="J232" s="220"/>
      <c r="K232" s="220"/>
      <c r="L232" s="220"/>
      <c r="M232" s="220"/>
      <c r="N232" s="220"/>
      <c r="O232" s="220"/>
      <c r="P232" s="222" t="n">
        <v>331280</v>
      </c>
      <c r="Q232" s="222" t="n">
        <v>16564</v>
      </c>
      <c r="R232" s="222" t="n">
        <v>0</v>
      </c>
      <c r="S232" s="222" t="n">
        <v>0</v>
      </c>
      <c r="T232" s="222" t="n">
        <v>0</v>
      </c>
      <c r="U232" s="222" t="n">
        <f aca="false">K232-P232</f>
        <v>-331280</v>
      </c>
      <c r="V232" s="222" t="n">
        <f aca="false">L232-Q232</f>
        <v>-16564</v>
      </c>
      <c r="W232" s="222" t="n">
        <f aca="false">M232-R232</f>
        <v>0</v>
      </c>
      <c r="X232" s="222" t="n">
        <f aca="false">N232-S232</f>
        <v>0</v>
      </c>
      <c r="Y232" s="222" t="n">
        <f aca="false">O232-T232</f>
        <v>0</v>
      </c>
      <c r="Z232" s="219" t="s">
        <v>460</v>
      </c>
      <c r="AA232" s="219" t="s">
        <v>161</v>
      </c>
      <c r="AB232" s="219" t="s">
        <v>124</v>
      </c>
    </row>
    <row r="233" customFormat="false" ht="14.4" hidden="false" customHeight="false" outlineLevel="0" collapsed="false">
      <c r="A233" s="219" t="s">
        <v>151</v>
      </c>
      <c r="B233" s="221" t="n">
        <v>43040</v>
      </c>
      <c r="C233" s="221" t="n">
        <v>43040</v>
      </c>
      <c r="D233" s="219" t="s">
        <v>456</v>
      </c>
      <c r="E233" s="220" t="s">
        <v>721</v>
      </c>
      <c r="F233" s="220" t="s">
        <v>722</v>
      </c>
      <c r="G233" s="219" t="s">
        <v>719</v>
      </c>
      <c r="H233" s="219" t="s">
        <v>161</v>
      </c>
      <c r="I233" s="222" t="n">
        <v>5</v>
      </c>
      <c r="J233" s="220"/>
      <c r="K233" s="220"/>
      <c r="L233" s="220"/>
      <c r="M233" s="220"/>
      <c r="N233" s="220"/>
      <c r="O233" s="220"/>
      <c r="P233" s="222" t="n">
        <v>300980</v>
      </c>
      <c r="Q233" s="222" t="n">
        <v>15049</v>
      </c>
      <c r="R233" s="222" t="n">
        <v>0</v>
      </c>
      <c r="S233" s="222" t="n">
        <v>0</v>
      </c>
      <c r="T233" s="222" t="n">
        <v>0</v>
      </c>
      <c r="U233" s="222" t="n">
        <f aca="false">K233-P233</f>
        <v>-300980</v>
      </c>
      <c r="V233" s="222" t="n">
        <f aca="false">L233-Q233</f>
        <v>-15049</v>
      </c>
      <c r="W233" s="222" t="n">
        <f aca="false">M233-R233</f>
        <v>0</v>
      </c>
      <c r="X233" s="222" t="n">
        <f aca="false">N233-S233</f>
        <v>0</v>
      </c>
      <c r="Y233" s="222" t="n">
        <f aca="false">O233-T233</f>
        <v>0</v>
      </c>
      <c r="Z233" s="219" t="s">
        <v>460</v>
      </c>
      <c r="AA233" s="219" t="s">
        <v>161</v>
      </c>
      <c r="AB233" s="219" t="s">
        <v>124</v>
      </c>
    </row>
    <row r="234" customFormat="false" ht="14.4" hidden="false" customHeight="false" outlineLevel="0" collapsed="false">
      <c r="A234" s="219" t="s">
        <v>151</v>
      </c>
      <c r="B234" s="221" t="n">
        <v>43040</v>
      </c>
      <c r="C234" s="221" t="n">
        <v>43040</v>
      </c>
      <c r="D234" s="219" t="s">
        <v>456</v>
      </c>
      <c r="E234" s="220" t="s">
        <v>723</v>
      </c>
      <c r="F234" s="220" t="s">
        <v>685</v>
      </c>
      <c r="G234" s="219" t="s">
        <v>724</v>
      </c>
      <c r="H234" s="219" t="s">
        <v>161</v>
      </c>
      <c r="I234" s="222" t="n">
        <v>18</v>
      </c>
      <c r="J234" s="220"/>
      <c r="K234" s="220"/>
      <c r="L234" s="220"/>
      <c r="M234" s="220"/>
      <c r="N234" s="220"/>
      <c r="O234" s="220"/>
      <c r="P234" s="222" t="n">
        <v>427268</v>
      </c>
      <c r="Q234" s="222" t="n">
        <v>76908.24</v>
      </c>
      <c r="R234" s="222" t="n">
        <v>0</v>
      </c>
      <c r="S234" s="222" t="n">
        <v>0</v>
      </c>
      <c r="T234" s="222" t="n">
        <v>0</v>
      </c>
      <c r="U234" s="222" t="n">
        <f aca="false">K234-P234</f>
        <v>-427268</v>
      </c>
      <c r="V234" s="222" t="n">
        <f aca="false">L234-Q234</f>
        <v>-76908.24</v>
      </c>
      <c r="W234" s="222" t="n">
        <f aca="false">M234-R234</f>
        <v>0</v>
      </c>
      <c r="X234" s="222" t="n">
        <f aca="false">N234-S234</f>
        <v>0</v>
      </c>
      <c r="Y234" s="222" t="n">
        <f aca="false">O234-T234</f>
        <v>0</v>
      </c>
      <c r="Z234" s="219" t="s">
        <v>460</v>
      </c>
      <c r="AA234" s="219" t="s">
        <v>161</v>
      </c>
      <c r="AB234" s="219" t="s">
        <v>124</v>
      </c>
    </row>
    <row r="235" customFormat="false" ht="14.4" hidden="false" customHeight="false" outlineLevel="0" collapsed="false">
      <c r="A235" s="219" t="s">
        <v>151</v>
      </c>
      <c r="B235" s="221" t="n">
        <v>43040</v>
      </c>
      <c r="C235" s="221" t="n">
        <v>43040</v>
      </c>
      <c r="D235" s="219" t="s">
        <v>456</v>
      </c>
      <c r="E235" s="220" t="s">
        <v>725</v>
      </c>
      <c r="F235" s="220" t="s">
        <v>726</v>
      </c>
      <c r="G235" s="219" t="s">
        <v>727</v>
      </c>
      <c r="H235" s="219" t="s">
        <v>161</v>
      </c>
      <c r="I235" s="222" t="n">
        <v>18</v>
      </c>
      <c r="J235" s="220"/>
      <c r="K235" s="220"/>
      <c r="L235" s="220"/>
      <c r="M235" s="220"/>
      <c r="N235" s="220"/>
      <c r="O235" s="220"/>
      <c r="P235" s="222" t="n">
        <v>788417</v>
      </c>
      <c r="Q235" s="222" t="n">
        <v>141915.06</v>
      </c>
      <c r="R235" s="222" t="n">
        <v>0</v>
      </c>
      <c r="S235" s="222" t="n">
        <v>0</v>
      </c>
      <c r="T235" s="222" t="n">
        <v>0</v>
      </c>
      <c r="U235" s="222" t="n">
        <f aca="false">K235-P235</f>
        <v>-788417</v>
      </c>
      <c r="V235" s="222" t="n">
        <f aca="false">L235-Q235</f>
        <v>-141915.06</v>
      </c>
      <c r="W235" s="222" t="n">
        <f aca="false">M235-R235</f>
        <v>0</v>
      </c>
      <c r="X235" s="222" t="n">
        <f aca="false">N235-S235</f>
        <v>0</v>
      </c>
      <c r="Y235" s="222" t="n">
        <f aca="false">O235-T235</f>
        <v>0</v>
      </c>
      <c r="Z235" s="219" t="s">
        <v>460</v>
      </c>
      <c r="AA235" s="219" t="s">
        <v>161</v>
      </c>
      <c r="AB235" s="219" t="s">
        <v>124</v>
      </c>
    </row>
    <row r="236" customFormat="false" ht="14.4" hidden="false" customHeight="false" outlineLevel="0" collapsed="false">
      <c r="A236" s="219" t="s">
        <v>151</v>
      </c>
      <c r="B236" s="221" t="n">
        <v>43040</v>
      </c>
      <c r="C236" s="221" t="n">
        <v>43040</v>
      </c>
      <c r="D236" s="219" t="s">
        <v>456</v>
      </c>
      <c r="E236" s="220" t="s">
        <v>457</v>
      </c>
      <c r="F236" s="220" t="s">
        <v>458</v>
      </c>
      <c r="G236" s="219" t="s">
        <v>459</v>
      </c>
      <c r="H236" s="219" t="s">
        <v>161</v>
      </c>
      <c r="I236" s="222" t="n">
        <v>18</v>
      </c>
      <c r="J236" s="220"/>
      <c r="K236" s="220"/>
      <c r="L236" s="220"/>
      <c r="M236" s="220"/>
      <c r="N236" s="220"/>
      <c r="O236" s="220"/>
      <c r="P236" s="222" t="n">
        <v>1574632</v>
      </c>
      <c r="Q236" s="222" t="n">
        <v>283433.76</v>
      </c>
      <c r="R236" s="222" t="n">
        <v>0</v>
      </c>
      <c r="S236" s="222" t="n">
        <v>0</v>
      </c>
      <c r="T236" s="222" t="n">
        <v>0</v>
      </c>
      <c r="U236" s="222" t="n">
        <f aca="false">K236-P236</f>
        <v>-1574632</v>
      </c>
      <c r="V236" s="222" t="n">
        <f aca="false">L236-Q236</f>
        <v>-283433.76</v>
      </c>
      <c r="W236" s="222" t="n">
        <f aca="false">M236-R236</f>
        <v>0</v>
      </c>
      <c r="X236" s="222" t="n">
        <f aca="false">N236-S236</f>
        <v>0</v>
      </c>
      <c r="Y236" s="222" t="n">
        <f aca="false">O236-T236</f>
        <v>0</v>
      </c>
      <c r="Z236" s="219" t="s">
        <v>460</v>
      </c>
      <c r="AA236" s="219" t="s">
        <v>161</v>
      </c>
      <c r="AB236" s="219" t="s">
        <v>124</v>
      </c>
    </row>
    <row r="237" customFormat="false" ht="14.4" hidden="false" customHeight="false" outlineLevel="0" collapsed="false">
      <c r="A237" s="219" t="s">
        <v>151</v>
      </c>
      <c r="B237" s="221" t="n">
        <v>43040</v>
      </c>
      <c r="C237" s="221" t="n">
        <v>43040</v>
      </c>
      <c r="D237" s="219" t="s">
        <v>456</v>
      </c>
      <c r="E237" s="220" t="s">
        <v>728</v>
      </c>
      <c r="F237" s="220" t="s">
        <v>729</v>
      </c>
      <c r="G237" s="219" t="s">
        <v>730</v>
      </c>
      <c r="H237" s="219" t="s">
        <v>161</v>
      </c>
      <c r="I237" s="222" t="n">
        <v>18</v>
      </c>
      <c r="J237" s="220"/>
      <c r="K237" s="220"/>
      <c r="L237" s="220"/>
      <c r="M237" s="220"/>
      <c r="N237" s="220"/>
      <c r="O237" s="220"/>
      <c r="P237" s="222" t="n">
        <v>197743</v>
      </c>
      <c r="Q237" s="222" t="n">
        <v>35593.74</v>
      </c>
      <c r="R237" s="222" t="n">
        <v>0</v>
      </c>
      <c r="S237" s="222" t="n">
        <v>0</v>
      </c>
      <c r="T237" s="222" t="n">
        <v>0</v>
      </c>
      <c r="U237" s="222" t="n">
        <f aca="false">K237-P237</f>
        <v>-197743</v>
      </c>
      <c r="V237" s="222" t="n">
        <f aca="false">L237-Q237</f>
        <v>-35593.74</v>
      </c>
      <c r="W237" s="222" t="n">
        <f aca="false">M237-R237</f>
        <v>0</v>
      </c>
      <c r="X237" s="222" t="n">
        <f aca="false">N237-S237</f>
        <v>0</v>
      </c>
      <c r="Y237" s="222" t="n">
        <f aca="false">O237-T237</f>
        <v>0</v>
      </c>
      <c r="Z237" s="219" t="s">
        <v>460</v>
      </c>
      <c r="AA237" s="219" t="s">
        <v>161</v>
      </c>
      <c r="AB237" s="219" t="s">
        <v>124</v>
      </c>
    </row>
    <row r="238" customFormat="false" ht="14.4" hidden="false" customHeight="false" outlineLevel="0" collapsed="false">
      <c r="A238" s="219" t="s">
        <v>151</v>
      </c>
      <c r="B238" s="221" t="n">
        <v>43040</v>
      </c>
      <c r="C238" s="221" t="n">
        <v>43040</v>
      </c>
      <c r="D238" s="219" t="s">
        <v>456</v>
      </c>
      <c r="E238" s="220" t="s">
        <v>731</v>
      </c>
      <c r="F238" s="220" t="s">
        <v>732</v>
      </c>
      <c r="G238" s="219" t="s">
        <v>733</v>
      </c>
      <c r="H238" s="219" t="s">
        <v>161</v>
      </c>
      <c r="I238" s="222" t="n">
        <v>18</v>
      </c>
      <c r="J238" s="220"/>
      <c r="K238" s="220"/>
      <c r="L238" s="220"/>
      <c r="M238" s="220"/>
      <c r="N238" s="220"/>
      <c r="O238" s="220"/>
      <c r="P238" s="222" t="n">
        <v>3289650</v>
      </c>
      <c r="Q238" s="222" t="n">
        <v>592137</v>
      </c>
      <c r="R238" s="222" t="n">
        <v>0</v>
      </c>
      <c r="S238" s="222" t="n">
        <v>0</v>
      </c>
      <c r="T238" s="222" t="n">
        <v>0</v>
      </c>
      <c r="U238" s="222" t="n">
        <f aca="false">K238-P238</f>
        <v>-3289650</v>
      </c>
      <c r="V238" s="222" t="n">
        <f aca="false">L238-Q238</f>
        <v>-592137</v>
      </c>
      <c r="W238" s="222" t="n">
        <f aca="false">M238-R238</f>
        <v>0</v>
      </c>
      <c r="X238" s="222" t="n">
        <f aca="false">N238-S238</f>
        <v>0</v>
      </c>
      <c r="Y238" s="222" t="n">
        <f aca="false">O238-T238</f>
        <v>0</v>
      </c>
      <c r="Z238" s="219" t="s">
        <v>460</v>
      </c>
      <c r="AA238" s="219" t="s">
        <v>161</v>
      </c>
      <c r="AB238" s="219" t="s">
        <v>124</v>
      </c>
    </row>
    <row r="239" customFormat="false" ht="14.4" hidden="false" customHeight="false" outlineLevel="0" collapsed="false">
      <c r="A239" s="219" t="s">
        <v>151</v>
      </c>
      <c r="B239" s="221" t="n">
        <v>43040</v>
      </c>
      <c r="C239" s="221" t="n">
        <v>43040</v>
      </c>
      <c r="D239" s="219" t="s">
        <v>456</v>
      </c>
      <c r="E239" s="220" t="s">
        <v>734</v>
      </c>
      <c r="F239" s="220" t="s">
        <v>680</v>
      </c>
      <c r="G239" s="219" t="s">
        <v>463</v>
      </c>
      <c r="H239" s="219" t="s">
        <v>161</v>
      </c>
      <c r="I239" s="222" t="n">
        <v>12</v>
      </c>
      <c r="J239" s="220"/>
      <c r="K239" s="220"/>
      <c r="L239" s="220"/>
      <c r="M239" s="220"/>
      <c r="N239" s="220"/>
      <c r="O239" s="220"/>
      <c r="P239" s="222" t="n">
        <v>100</v>
      </c>
      <c r="Q239" s="222" t="n">
        <v>0</v>
      </c>
      <c r="R239" s="222" t="n">
        <v>6</v>
      </c>
      <c r="S239" s="222" t="n">
        <v>6</v>
      </c>
      <c r="T239" s="222" t="n">
        <v>0</v>
      </c>
      <c r="U239" s="222" t="n">
        <f aca="false">K239-P239</f>
        <v>-100</v>
      </c>
      <c r="V239" s="222" t="n">
        <f aca="false">L239-Q239</f>
        <v>0</v>
      </c>
      <c r="W239" s="222" t="n">
        <f aca="false">M239-R239</f>
        <v>-6</v>
      </c>
      <c r="X239" s="222" t="n">
        <f aca="false">N239-S239</f>
        <v>-6</v>
      </c>
      <c r="Y239" s="222" t="n">
        <f aca="false">O239-T239</f>
        <v>0</v>
      </c>
      <c r="Z239" s="219" t="s">
        <v>460</v>
      </c>
      <c r="AA239" s="219" t="s">
        <v>161</v>
      </c>
      <c r="AB239" s="219" t="s">
        <v>124</v>
      </c>
    </row>
    <row r="240" customFormat="false" ht="14.4" hidden="false" customHeight="false" outlineLevel="0" collapsed="false">
      <c r="A240" s="219" t="s">
        <v>151</v>
      </c>
      <c r="B240" s="221" t="n">
        <v>43040</v>
      </c>
      <c r="C240" s="221" t="n">
        <v>43040</v>
      </c>
      <c r="D240" s="219" t="s">
        <v>456</v>
      </c>
      <c r="E240" s="220" t="s">
        <v>735</v>
      </c>
      <c r="F240" s="220" t="s">
        <v>736</v>
      </c>
      <c r="G240" s="219" t="s">
        <v>463</v>
      </c>
      <c r="H240" s="219" t="s">
        <v>161</v>
      </c>
      <c r="I240" s="222" t="n">
        <v>12</v>
      </c>
      <c r="J240" s="220"/>
      <c r="K240" s="220"/>
      <c r="L240" s="220"/>
      <c r="M240" s="220"/>
      <c r="N240" s="220"/>
      <c r="O240" s="220"/>
      <c r="P240" s="222" t="n">
        <v>200</v>
      </c>
      <c r="Q240" s="222" t="n">
        <v>0</v>
      </c>
      <c r="R240" s="222" t="n">
        <v>12</v>
      </c>
      <c r="S240" s="222" t="n">
        <v>12</v>
      </c>
      <c r="T240" s="222" t="n">
        <v>0</v>
      </c>
      <c r="U240" s="222" t="n">
        <f aca="false">K240-P240</f>
        <v>-200</v>
      </c>
      <c r="V240" s="222" t="n">
        <f aca="false">L240-Q240</f>
        <v>0</v>
      </c>
      <c r="W240" s="222" t="n">
        <f aca="false">M240-R240</f>
        <v>-12</v>
      </c>
      <c r="X240" s="222" t="n">
        <f aca="false">N240-S240</f>
        <v>-12</v>
      </c>
      <c r="Y240" s="222" t="n">
        <f aca="false">O240-T240</f>
        <v>0</v>
      </c>
      <c r="Z240" s="219" t="s">
        <v>460</v>
      </c>
      <c r="AA240" s="219" t="s">
        <v>161</v>
      </c>
      <c r="AB240" s="219" t="s">
        <v>124</v>
      </c>
    </row>
    <row r="241" customFormat="false" ht="14.4" hidden="false" customHeight="false" outlineLevel="0" collapsed="false">
      <c r="A241" s="219" t="s">
        <v>151</v>
      </c>
      <c r="B241" s="221" t="n">
        <v>43040</v>
      </c>
      <c r="C241" s="221" t="n">
        <v>43040</v>
      </c>
      <c r="D241" s="219" t="s">
        <v>456</v>
      </c>
      <c r="E241" s="220" t="s">
        <v>737</v>
      </c>
      <c r="F241" s="220" t="s">
        <v>545</v>
      </c>
      <c r="G241" s="219" t="s">
        <v>463</v>
      </c>
      <c r="H241" s="219" t="s">
        <v>161</v>
      </c>
      <c r="I241" s="222" t="n">
        <v>5</v>
      </c>
      <c r="J241" s="220"/>
      <c r="K241" s="220"/>
      <c r="L241" s="220"/>
      <c r="M241" s="220"/>
      <c r="N241" s="220"/>
      <c r="O241" s="220"/>
      <c r="P241" s="222" t="n">
        <v>1576610</v>
      </c>
      <c r="Q241" s="222" t="n">
        <v>0</v>
      </c>
      <c r="R241" s="222" t="n">
        <v>39415.25</v>
      </c>
      <c r="S241" s="222" t="n">
        <v>39415.25</v>
      </c>
      <c r="T241" s="222" t="n">
        <v>0</v>
      </c>
      <c r="U241" s="222" t="n">
        <f aca="false">K241-P241</f>
        <v>-1576610</v>
      </c>
      <c r="V241" s="222" t="n">
        <f aca="false">L241-Q241</f>
        <v>0</v>
      </c>
      <c r="W241" s="222" t="n">
        <f aca="false">M241-R241</f>
        <v>-39415.25</v>
      </c>
      <c r="X241" s="222" t="n">
        <f aca="false">N241-S241</f>
        <v>-39415.25</v>
      </c>
      <c r="Y241" s="222" t="n">
        <f aca="false">O241-T241</f>
        <v>0</v>
      </c>
      <c r="Z241" s="219" t="s">
        <v>460</v>
      </c>
      <c r="AA241" s="219" t="s">
        <v>161</v>
      </c>
      <c r="AB241" s="219" t="s">
        <v>124</v>
      </c>
    </row>
    <row r="242" customFormat="false" ht="14.4" hidden="false" customHeight="false" outlineLevel="0" collapsed="false">
      <c r="A242" s="219" t="s">
        <v>151</v>
      </c>
      <c r="B242" s="221" t="n">
        <v>43040</v>
      </c>
      <c r="C242" s="221" t="n">
        <v>43040</v>
      </c>
      <c r="D242" s="219" t="s">
        <v>456</v>
      </c>
      <c r="E242" s="220" t="s">
        <v>738</v>
      </c>
      <c r="F242" s="220" t="s">
        <v>739</v>
      </c>
      <c r="G242" s="219" t="s">
        <v>463</v>
      </c>
      <c r="H242" s="219" t="s">
        <v>161</v>
      </c>
      <c r="I242" s="222" t="n">
        <v>18</v>
      </c>
      <c r="J242" s="220"/>
      <c r="K242" s="220"/>
      <c r="L242" s="220"/>
      <c r="M242" s="220"/>
      <c r="N242" s="220"/>
      <c r="O242" s="220"/>
      <c r="P242" s="222" t="n">
        <v>105040</v>
      </c>
      <c r="Q242" s="222" t="n">
        <v>0</v>
      </c>
      <c r="R242" s="222" t="n">
        <v>9453.6</v>
      </c>
      <c r="S242" s="222" t="n">
        <v>9453.6</v>
      </c>
      <c r="T242" s="222" t="n">
        <v>0</v>
      </c>
      <c r="U242" s="222" t="n">
        <f aca="false">K242-P242</f>
        <v>-105040</v>
      </c>
      <c r="V242" s="222" t="n">
        <f aca="false">L242-Q242</f>
        <v>0</v>
      </c>
      <c r="W242" s="222" t="n">
        <f aca="false">M242-R242</f>
        <v>-9453.6</v>
      </c>
      <c r="X242" s="222" t="n">
        <f aca="false">N242-S242</f>
        <v>-9453.6</v>
      </c>
      <c r="Y242" s="222" t="n">
        <f aca="false">O242-T242</f>
        <v>0</v>
      </c>
      <c r="Z242" s="219" t="s">
        <v>460</v>
      </c>
      <c r="AA242" s="219" t="s">
        <v>161</v>
      </c>
      <c r="AB242" s="219" t="s">
        <v>124</v>
      </c>
    </row>
    <row r="243" customFormat="false" ht="14.4" hidden="false" customHeight="false" outlineLevel="0" collapsed="false">
      <c r="A243" s="219" t="s">
        <v>151</v>
      </c>
      <c r="B243" s="221" t="n">
        <v>43040</v>
      </c>
      <c r="C243" s="221" t="n">
        <v>43040</v>
      </c>
      <c r="D243" s="219" t="s">
        <v>456</v>
      </c>
      <c r="E243" s="220" t="s">
        <v>668</v>
      </c>
      <c r="F243" s="220" t="s">
        <v>669</v>
      </c>
      <c r="G243" s="219" t="s">
        <v>463</v>
      </c>
      <c r="H243" s="219" t="s">
        <v>161</v>
      </c>
      <c r="I243" s="222" t="n">
        <v>5</v>
      </c>
      <c r="J243" s="220"/>
      <c r="K243" s="220"/>
      <c r="L243" s="220"/>
      <c r="M243" s="220"/>
      <c r="N243" s="220"/>
      <c r="O243" s="220"/>
      <c r="P243" s="222" t="n">
        <v>5321274.89</v>
      </c>
      <c r="Q243" s="222" t="n">
        <v>0</v>
      </c>
      <c r="R243" s="222" t="n">
        <v>133031.92</v>
      </c>
      <c r="S243" s="222" t="n">
        <v>133031.92</v>
      </c>
      <c r="T243" s="222" t="n">
        <v>0</v>
      </c>
      <c r="U243" s="222" t="n">
        <f aca="false">K243-P243</f>
        <v>-5321274.89</v>
      </c>
      <c r="V243" s="222" t="n">
        <f aca="false">L243-Q243</f>
        <v>0</v>
      </c>
      <c r="W243" s="222" t="n">
        <f aca="false">M243-R243</f>
        <v>-133031.92</v>
      </c>
      <c r="X243" s="222" t="n">
        <f aca="false">N243-S243</f>
        <v>-133031.92</v>
      </c>
      <c r="Y243" s="222" t="n">
        <f aca="false">O243-T243</f>
        <v>0</v>
      </c>
      <c r="Z243" s="219" t="s">
        <v>460</v>
      </c>
      <c r="AA243" s="219" t="s">
        <v>161</v>
      </c>
      <c r="AB243" s="219" t="s">
        <v>124</v>
      </c>
    </row>
    <row r="244" customFormat="false" ht="14.4" hidden="false" customHeight="false" outlineLevel="0" collapsed="false">
      <c r="A244" s="219" t="s">
        <v>151</v>
      </c>
      <c r="B244" s="221" t="n">
        <v>43040</v>
      </c>
      <c r="C244" s="221" t="n">
        <v>43040</v>
      </c>
      <c r="D244" s="219" t="s">
        <v>456</v>
      </c>
      <c r="E244" s="220" t="s">
        <v>740</v>
      </c>
      <c r="F244" s="220" t="s">
        <v>741</v>
      </c>
      <c r="G244" s="219" t="s">
        <v>463</v>
      </c>
      <c r="H244" s="219" t="s">
        <v>161</v>
      </c>
      <c r="I244" s="222" t="n">
        <v>12</v>
      </c>
      <c r="J244" s="220"/>
      <c r="K244" s="220"/>
      <c r="L244" s="220"/>
      <c r="M244" s="220"/>
      <c r="N244" s="220"/>
      <c r="O244" s="220"/>
      <c r="P244" s="222" t="n">
        <v>100</v>
      </c>
      <c r="Q244" s="222" t="n">
        <v>0</v>
      </c>
      <c r="R244" s="222" t="n">
        <v>6</v>
      </c>
      <c r="S244" s="222" t="n">
        <v>6</v>
      </c>
      <c r="T244" s="222" t="n">
        <v>0</v>
      </c>
      <c r="U244" s="222" t="n">
        <f aca="false">K244-P244</f>
        <v>-100</v>
      </c>
      <c r="V244" s="222" t="n">
        <f aca="false">L244-Q244</f>
        <v>0</v>
      </c>
      <c r="W244" s="222" t="n">
        <f aca="false">M244-R244</f>
        <v>-6</v>
      </c>
      <c r="X244" s="222" t="n">
        <f aca="false">N244-S244</f>
        <v>-6</v>
      </c>
      <c r="Y244" s="222" t="n">
        <f aca="false">O244-T244</f>
        <v>0</v>
      </c>
      <c r="Z244" s="219" t="s">
        <v>460</v>
      </c>
      <c r="AA244" s="219" t="s">
        <v>161</v>
      </c>
      <c r="AB244" s="219" t="s">
        <v>124</v>
      </c>
    </row>
    <row r="245" customFormat="false" ht="14.4" hidden="false" customHeight="false" outlineLevel="0" collapsed="false">
      <c r="A245" s="219" t="s">
        <v>151</v>
      </c>
      <c r="B245" s="221" t="n">
        <v>43040</v>
      </c>
      <c r="C245" s="221" t="n">
        <v>43040</v>
      </c>
      <c r="D245" s="219" t="s">
        <v>456</v>
      </c>
      <c r="E245" s="220" t="s">
        <v>742</v>
      </c>
      <c r="F245" s="220" t="s">
        <v>743</v>
      </c>
      <c r="G245" s="219" t="s">
        <v>463</v>
      </c>
      <c r="H245" s="219" t="s">
        <v>161</v>
      </c>
      <c r="I245" s="222" t="n">
        <v>12</v>
      </c>
      <c r="J245" s="220"/>
      <c r="K245" s="220"/>
      <c r="L245" s="220"/>
      <c r="M245" s="220"/>
      <c r="N245" s="220"/>
      <c r="O245" s="220"/>
      <c r="P245" s="222" t="n">
        <v>200</v>
      </c>
      <c r="Q245" s="222" t="n">
        <v>0</v>
      </c>
      <c r="R245" s="222" t="n">
        <v>12</v>
      </c>
      <c r="S245" s="222" t="n">
        <v>12</v>
      </c>
      <c r="T245" s="222" t="n">
        <v>0</v>
      </c>
      <c r="U245" s="222" t="n">
        <f aca="false">K245-P245</f>
        <v>-200</v>
      </c>
      <c r="V245" s="222" t="n">
        <f aca="false">L245-Q245</f>
        <v>0</v>
      </c>
      <c r="W245" s="222" t="n">
        <f aca="false">M245-R245</f>
        <v>-12</v>
      </c>
      <c r="X245" s="222" t="n">
        <f aca="false">N245-S245</f>
        <v>-12</v>
      </c>
      <c r="Y245" s="222" t="n">
        <f aca="false">O245-T245</f>
        <v>0</v>
      </c>
      <c r="Z245" s="219" t="s">
        <v>460</v>
      </c>
      <c r="AA245" s="219" t="s">
        <v>161</v>
      </c>
      <c r="AB245" s="219" t="s">
        <v>124</v>
      </c>
    </row>
    <row r="246" customFormat="false" ht="14.4" hidden="false" customHeight="false" outlineLevel="0" collapsed="false">
      <c r="A246" s="219" t="s">
        <v>151</v>
      </c>
      <c r="B246" s="221" t="n">
        <v>43040</v>
      </c>
      <c r="C246" s="221" t="n">
        <v>43040</v>
      </c>
      <c r="D246" s="219" t="s">
        <v>456</v>
      </c>
      <c r="E246" s="220" t="s">
        <v>744</v>
      </c>
      <c r="F246" s="220" t="s">
        <v>745</v>
      </c>
      <c r="G246" s="219" t="s">
        <v>463</v>
      </c>
      <c r="H246" s="219" t="s">
        <v>161</v>
      </c>
      <c r="I246" s="222" t="n">
        <v>12</v>
      </c>
      <c r="J246" s="220"/>
      <c r="K246" s="220"/>
      <c r="L246" s="220"/>
      <c r="M246" s="220"/>
      <c r="N246" s="220"/>
      <c r="O246" s="220"/>
      <c r="P246" s="222" t="n">
        <v>100</v>
      </c>
      <c r="Q246" s="222" t="n">
        <v>0</v>
      </c>
      <c r="R246" s="222" t="n">
        <v>6</v>
      </c>
      <c r="S246" s="222" t="n">
        <v>6</v>
      </c>
      <c r="T246" s="222" t="n">
        <v>0</v>
      </c>
      <c r="U246" s="222" t="n">
        <f aca="false">K246-P246</f>
        <v>-100</v>
      </c>
      <c r="V246" s="222" t="n">
        <f aca="false">L246-Q246</f>
        <v>0</v>
      </c>
      <c r="W246" s="222" t="n">
        <f aca="false">M246-R246</f>
        <v>-6</v>
      </c>
      <c r="X246" s="222" t="n">
        <f aca="false">N246-S246</f>
        <v>-6</v>
      </c>
      <c r="Y246" s="222" t="n">
        <f aca="false">O246-T246</f>
        <v>0</v>
      </c>
      <c r="Z246" s="219" t="s">
        <v>460</v>
      </c>
      <c r="AA246" s="219" t="s">
        <v>161</v>
      </c>
      <c r="AB246" s="219" t="s">
        <v>124</v>
      </c>
    </row>
    <row r="247" customFormat="false" ht="14.4" hidden="false" customHeight="false" outlineLevel="0" collapsed="false">
      <c r="A247" s="219" t="s">
        <v>151</v>
      </c>
      <c r="B247" s="221" t="n">
        <v>43040</v>
      </c>
      <c r="C247" s="221" t="n">
        <v>43040</v>
      </c>
      <c r="D247" s="219" t="s">
        <v>456</v>
      </c>
      <c r="E247" s="220" t="s">
        <v>746</v>
      </c>
      <c r="F247" s="220" t="s">
        <v>747</v>
      </c>
      <c r="G247" s="219" t="s">
        <v>463</v>
      </c>
      <c r="H247" s="219" t="s">
        <v>161</v>
      </c>
      <c r="I247" s="222" t="n">
        <v>12</v>
      </c>
      <c r="J247" s="220"/>
      <c r="K247" s="220"/>
      <c r="L247" s="220"/>
      <c r="M247" s="220"/>
      <c r="N247" s="220"/>
      <c r="O247" s="220"/>
      <c r="P247" s="222" t="n">
        <v>300</v>
      </c>
      <c r="Q247" s="222" t="n">
        <v>0</v>
      </c>
      <c r="R247" s="222" t="n">
        <v>18</v>
      </c>
      <c r="S247" s="222" t="n">
        <v>18</v>
      </c>
      <c r="T247" s="222" t="n">
        <v>0</v>
      </c>
      <c r="U247" s="222" t="n">
        <f aca="false">K247-P247</f>
        <v>-300</v>
      </c>
      <c r="V247" s="222" t="n">
        <f aca="false">L247-Q247</f>
        <v>0</v>
      </c>
      <c r="W247" s="222" t="n">
        <f aca="false">M247-R247</f>
        <v>-18</v>
      </c>
      <c r="X247" s="222" t="n">
        <f aca="false">N247-S247</f>
        <v>-18</v>
      </c>
      <c r="Y247" s="222" t="n">
        <f aca="false">O247-T247</f>
        <v>0</v>
      </c>
      <c r="Z247" s="219" t="s">
        <v>460</v>
      </c>
      <c r="AA247" s="219" t="s">
        <v>161</v>
      </c>
      <c r="AB247" s="219" t="s">
        <v>124</v>
      </c>
    </row>
    <row r="248" customFormat="false" ht="14.4" hidden="false" customHeight="false" outlineLevel="0" collapsed="false">
      <c r="A248" s="219" t="s">
        <v>151</v>
      </c>
      <c r="B248" s="221" t="n">
        <v>43040</v>
      </c>
      <c r="C248" s="221" t="n">
        <v>43040</v>
      </c>
      <c r="D248" s="219" t="s">
        <v>456</v>
      </c>
      <c r="E248" s="220" t="s">
        <v>748</v>
      </c>
      <c r="F248" s="220" t="s">
        <v>682</v>
      </c>
      <c r="G248" s="219" t="s">
        <v>463</v>
      </c>
      <c r="H248" s="219" t="s">
        <v>161</v>
      </c>
      <c r="I248" s="222" t="n">
        <v>5</v>
      </c>
      <c r="J248" s="220"/>
      <c r="K248" s="220"/>
      <c r="L248" s="220"/>
      <c r="M248" s="220"/>
      <c r="N248" s="220"/>
      <c r="O248" s="220"/>
      <c r="P248" s="222" t="n">
        <v>817534.4</v>
      </c>
      <c r="Q248" s="222" t="n">
        <v>0</v>
      </c>
      <c r="R248" s="222" t="n">
        <v>20438.37</v>
      </c>
      <c r="S248" s="222" t="n">
        <v>20438.37</v>
      </c>
      <c r="T248" s="222" t="n">
        <v>0</v>
      </c>
      <c r="U248" s="222" t="n">
        <f aca="false">K248-P248</f>
        <v>-817534.4</v>
      </c>
      <c r="V248" s="222" t="n">
        <f aca="false">L248-Q248</f>
        <v>0</v>
      </c>
      <c r="W248" s="222" t="n">
        <f aca="false">M248-R248</f>
        <v>-20438.37</v>
      </c>
      <c r="X248" s="222" t="n">
        <f aca="false">N248-S248</f>
        <v>-20438.37</v>
      </c>
      <c r="Y248" s="222" t="n">
        <f aca="false">O248-T248</f>
        <v>0</v>
      </c>
      <c r="Z248" s="219" t="s">
        <v>460</v>
      </c>
      <c r="AA248" s="219" t="s">
        <v>161</v>
      </c>
      <c r="AB248" s="219" t="s">
        <v>124</v>
      </c>
    </row>
    <row r="249" customFormat="false" ht="14.4" hidden="false" customHeight="false" outlineLevel="0" collapsed="false">
      <c r="A249" s="219" t="s">
        <v>151</v>
      </c>
      <c r="B249" s="221" t="n">
        <v>43040</v>
      </c>
      <c r="C249" s="221" t="n">
        <v>43040</v>
      </c>
      <c r="D249" s="219" t="s">
        <v>456</v>
      </c>
      <c r="E249" s="220" t="s">
        <v>749</v>
      </c>
      <c r="F249" s="220" t="s">
        <v>669</v>
      </c>
      <c r="G249" s="219" t="s">
        <v>463</v>
      </c>
      <c r="H249" s="219" t="s">
        <v>161</v>
      </c>
      <c r="I249" s="222" t="n">
        <v>5</v>
      </c>
      <c r="J249" s="220"/>
      <c r="K249" s="220"/>
      <c r="L249" s="220"/>
      <c r="M249" s="220"/>
      <c r="N249" s="220"/>
      <c r="O249" s="220"/>
      <c r="P249" s="222" t="n">
        <v>1446320.01</v>
      </c>
      <c r="Q249" s="222" t="n">
        <v>0</v>
      </c>
      <c r="R249" s="222" t="n">
        <v>36158.02</v>
      </c>
      <c r="S249" s="222" t="n">
        <v>36158.02</v>
      </c>
      <c r="T249" s="222" t="n">
        <v>0</v>
      </c>
      <c r="U249" s="222" t="n">
        <f aca="false">K249-P249</f>
        <v>-1446320.01</v>
      </c>
      <c r="V249" s="222" t="n">
        <f aca="false">L249-Q249</f>
        <v>0</v>
      </c>
      <c r="W249" s="222" t="n">
        <f aca="false">M249-R249</f>
        <v>-36158.02</v>
      </c>
      <c r="X249" s="222" t="n">
        <f aca="false">N249-S249</f>
        <v>-36158.02</v>
      </c>
      <c r="Y249" s="222" t="n">
        <f aca="false">O249-T249</f>
        <v>0</v>
      </c>
      <c r="Z249" s="219" t="s">
        <v>460</v>
      </c>
      <c r="AA249" s="219" t="s">
        <v>161</v>
      </c>
      <c r="AB249" s="219" t="s">
        <v>124</v>
      </c>
    </row>
    <row r="250" customFormat="false" ht="14.4" hidden="false" customHeight="false" outlineLevel="0" collapsed="false">
      <c r="A250" s="219" t="s">
        <v>151</v>
      </c>
      <c r="B250" s="221" t="n">
        <v>43040</v>
      </c>
      <c r="C250" s="221" t="n">
        <v>43040</v>
      </c>
      <c r="D250" s="219" t="s">
        <v>456</v>
      </c>
      <c r="E250" s="220" t="s">
        <v>750</v>
      </c>
      <c r="F250" s="220" t="s">
        <v>751</v>
      </c>
      <c r="G250" s="219" t="s">
        <v>463</v>
      </c>
      <c r="H250" s="219" t="s">
        <v>161</v>
      </c>
      <c r="I250" s="222" t="n">
        <v>5</v>
      </c>
      <c r="J250" s="220"/>
      <c r="K250" s="220"/>
      <c r="L250" s="220"/>
      <c r="M250" s="220"/>
      <c r="N250" s="220"/>
      <c r="O250" s="220"/>
      <c r="P250" s="222" t="n">
        <v>490860</v>
      </c>
      <c r="Q250" s="222" t="n">
        <v>0</v>
      </c>
      <c r="R250" s="222" t="n">
        <v>12271.51</v>
      </c>
      <c r="S250" s="222" t="n">
        <v>12271.51</v>
      </c>
      <c r="T250" s="222" t="n">
        <v>0</v>
      </c>
      <c r="U250" s="222" t="n">
        <f aca="false">K250-P250</f>
        <v>-490860</v>
      </c>
      <c r="V250" s="222" t="n">
        <f aca="false">L250-Q250</f>
        <v>0</v>
      </c>
      <c r="W250" s="222" t="n">
        <f aca="false">M250-R250</f>
        <v>-12271.51</v>
      </c>
      <c r="X250" s="222" t="n">
        <f aca="false">N250-S250</f>
        <v>-12271.51</v>
      </c>
      <c r="Y250" s="222" t="n">
        <f aca="false">O250-T250</f>
        <v>0</v>
      </c>
      <c r="Z250" s="219" t="s">
        <v>460</v>
      </c>
      <c r="AA250" s="219" t="s">
        <v>161</v>
      </c>
      <c r="AB250" s="219" t="s">
        <v>124</v>
      </c>
    </row>
    <row r="251" customFormat="false" ht="14.4" hidden="false" customHeight="false" outlineLevel="0" collapsed="false">
      <c r="A251" s="219" t="s">
        <v>151</v>
      </c>
      <c r="B251" s="221" t="n">
        <v>43040</v>
      </c>
      <c r="C251" s="221" t="n">
        <v>43040</v>
      </c>
      <c r="D251" s="219" t="s">
        <v>456</v>
      </c>
      <c r="E251" s="220" t="s">
        <v>752</v>
      </c>
      <c r="F251" s="220" t="s">
        <v>753</v>
      </c>
      <c r="G251" s="219" t="s">
        <v>463</v>
      </c>
      <c r="H251" s="219" t="s">
        <v>161</v>
      </c>
      <c r="I251" s="222" t="n">
        <v>5</v>
      </c>
      <c r="J251" s="220"/>
      <c r="K251" s="220"/>
      <c r="L251" s="220"/>
      <c r="M251" s="220"/>
      <c r="N251" s="220"/>
      <c r="O251" s="220"/>
      <c r="P251" s="222" t="n">
        <v>325220</v>
      </c>
      <c r="Q251" s="222" t="n">
        <v>0</v>
      </c>
      <c r="R251" s="222" t="n">
        <v>8130.5</v>
      </c>
      <c r="S251" s="222" t="n">
        <v>8130.5</v>
      </c>
      <c r="T251" s="222" t="n">
        <v>0</v>
      </c>
      <c r="U251" s="222" t="n">
        <f aca="false">K251-P251</f>
        <v>-325220</v>
      </c>
      <c r="V251" s="222" t="n">
        <f aca="false">L251-Q251</f>
        <v>0</v>
      </c>
      <c r="W251" s="222" t="n">
        <f aca="false">M251-R251</f>
        <v>-8130.5</v>
      </c>
      <c r="X251" s="222" t="n">
        <f aca="false">N251-S251</f>
        <v>-8130.5</v>
      </c>
      <c r="Y251" s="222" t="n">
        <f aca="false">O251-T251</f>
        <v>0</v>
      </c>
      <c r="Z251" s="219" t="s">
        <v>460</v>
      </c>
      <c r="AA251" s="219" t="s">
        <v>161</v>
      </c>
      <c r="AB251" s="219" t="s">
        <v>124</v>
      </c>
    </row>
    <row r="252" customFormat="false" ht="14.4" hidden="false" customHeight="false" outlineLevel="0" collapsed="false">
      <c r="A252" s="219" t="s">
        <v>151</v>
      </c>
      <c r="B252" s="221" t="n">
        <v>43040</v>
      </c>
      <c r="C252" s="221" t="n">
        <v>43040</v>
      </c>
      <c r="D252" s="219" t="s">
        <v>456</v>
      </c>
      <c r="E252" s="220" t="s">
        <v>683</v>
      </c>
      <c r="F252" s="220" t="s">
        <v>669</v>
      </c>
      <c r="G252" s="219" t="s">
        <v>463</v>
      </c>
      <c r="H252" s="219" t="s">
        <v>161</v>
      </c>
      <c r="I252" s="222" t="n">
        <v>5</v>
      </c>
      <c r="J252" s="220"/>
      <c r="K252" s="220"/>
      <c r="L252" s="220"/>
      <c r="M252" s="220"/>
      <c r="N252" s="220"/>
      <c r="O252" s="220"/>
      <c r="P252" s="222" t="n">
        <v>1952382.38</v>
      </c>
      <c r="Q252" s="222" t="n">
        <v>0</v>
      </c>
      <c r="R252" s="222" t="n">
        <v>48809.57</v>
      </c>
      <c r="S252" s="222" t="n">
        <v>48809.57</v>
      </c>
      <c r="T252" s="222" t="n">
        <v>0</v>
      </c>
      <c r="U252" s="222" t="n">
        <f aca="false">K252-P252</f>
        <v>-1952382.38</v>
      </c>
      <c r="V252" s="222" t="n">
        <f aca="false">L252-Q252</f>
        <v>0</v>
      </c>
      <c r="W252" s="222" t="n">
        <f aca="false">M252-R252</f>
        <v>-48809.57</v>
      </c>
      <c r="X252" s="222" t="n">
        <f aca="false">N252-S252</f>
        <v>-48809.57</v>
      </c>
      <c r="Y252" s="222" t="n">
        <f aca="false">O252-T252</f>
        <v>0</v>
      </c>
      <c r="Z252" s="219" t="s">
        <v>460</v>
      </c>
      <c r="AA252" s="219" t="s">
        <v>161</v>
      </c>
      <c r="AB252" s="219" t="s">
        <v>124</v>
      </c>
    </row>
    <row r="253" customFormat="false" ht="14.4" hidden="false" customHeight="false" outlineLevel="0" collapsed="false">
      <c r="A253" s="219" t="s">
        <v>151</v>
      </c>
      <c r="B253" s="221" t="n">
        <v>43040</v>
      </c>
      <c r="C253" s="221" t="n">
        <v>43040</v>
      </c>
      <c r="D253" s="219" t="s">
        <v>456</v>
      </c>
      <c r="E253" s="220" t="s">
        <v>754</v>
      </c>
      <c r="F253" s="220" t="s">
        <v>755</v>
      </c>
      <c r="G253" s="219" t="s">
        <v>463</v>
      </c>
      <c r="H253" s="219" t="s">
        <v>161</v>
      </c>
      <c r="I253" s="222" t="n">
        <v>12</v>
      </c>
      <c r="J253" s="220"/>
      <c r="K253" s="220"/>
      <c r="L253" s="220"/>
      <c r="M253" s="220"/>
      <c r="N253" s="220"/>
      <c r="O253" s="220"/>
      <c r="P253" s="222" t="n">
        <v>100</v>
      </c>
      <c r="Q253" s="222" t="n">
        <v>0</v>
      </c>
      <c r="R253" s="222" t="n">
        <v>6</v>
      </c>
      <c r="S253" s="222" t="n">
        <v>6</v>
      </c>
      <c r="T253" s="222" t="n">
        <v>0</v>
      </c>
      <c r="U253" s="222" t="n">
        <f aca="false">K253-P253</f>
        <v>-100</v>
      </c>
      <c r="V253" s="222" t="n">
        <f aca="false">L253-Q253</f>
        <v>0</v>
      </c>
      <c r="W253" s="222" t="n">
        <f aca="false">M253-R253</f>
        <v>-6</v>
      </c>
      <c r="X253" s="222" t="n">
        <f aca="false">N253-S253</f>
        <v>-6</v>
      </c>
      <c r="Y253" s="222" t="n">
        <f aca="false">O253-T253</f>
        <v>0</v>
      </c>
      <c r="Z253" s="219" t="s">
        <v>460</v>
      </c>
      <c r="AA253" s="219" t="s">
        <v>161</v>
      </c>
      <c r="AB253" s="219" t="s">
        <v>124</v>
      </c>
    </row>
    <row r="254" customFormat="false" ht="14.4" hidden="false" customHeight="false" outlineLevel="0" collapsed="false">
      <c r="A254" s="219" t="s">
        <v>151</v>
      </c>
      <c r="B254" s="221" t="n">
        <v>43040</v>
      </c>
      <c r="C254" s="221" t="n">
        <v>43040</v>
      </c>
      <c r="D254" s="219" t="s">
        <v>456</v>
      </c>
      <c r="E254" s="220" t="s">
        <v>756</v>
      </c>
      <c r="F254" s="220" t="s">
        <v>757</v>
      </c>
      <c r="G254" s="219" t="s">
        <v>463</v>
      </c>
      <c r="H254" s="219" t="s">
        <v>161</v>
      </c>
      <c r="I254" s="222" t="n">
        <v>12</v>
      </c>
      <c r="J254" s="220"/>
      <c r="K254" s="220"/>
      <c r="L254" s="220"/>
      <c r="M254" s="220"/>
      <c r="N254" s="220"/>
      <c r="O254" s="220"/>
      <c r="P254" s="222" t="n">
        <v>100</v>
      </c>
      <c r="Q254" s="222" t="n">
        <v>0</v>
      </c>
      <c r="R254" s="222" t="n">
        <v>6</v>
      </c>
      <c r="S254" s="222" t="n">
        <v>6</v>
      </c>
      <c r="T254" s="222" t="n">
        <v>0</v>
      </c>
      <c r="U254" s="222" t="n">
        <f aca="false">K254-P254</f>
        <v>-100</v>
      </c>
      <c r="V254" s="222" t="n">
        <f aca="false">L254-Q254</f>
        <v>0</v>
      </c>
      <c r="W254" s="222" t="n">
        <f aca="false">M254-R254</f>
        <v>-6</v>
      </c>
      <c r="X254" s="222" t="n">
        <f aca="false">N254-S254</f>
        <v>-6</v>
      </c>
      <c r="Y254" s="222" t="n">
        <f aca="false">O254-T254</f>
        <v>0</v>
      </c>
      <c r="Z254" s="219" t="s">
        <v>460</v>
      </c>
      <c r="AA254" s="219" t="s">
        <v>161</v>
      </c>
      <c r="AB254" s="219" t="s">
        <v>124</v>
      </c>
    </row>
    <row r="255" customFormat="false" ht="14.4" hidden="false" customHeight="false" outlineLevel="0" collapsed="false">
      <c r="A255" s="219" t="s">
        <v>151</v>
      </c>
      <c r="B255" s="221" t="n">
        <v>43040</v>
      </c>
      <c r="C255" s="221" t="n">
        <v>43040</v>
      </c>
      <c r="D255" s="219" t="s">
        <v>456</v>
      </c>
      <c r="E255" s="220" t="s">
        <v>758</v>
      </c>
      <c r="F255" s="220" t="s">
        <v>759</v>
      </c>
      <c r="G255" s="219" t="s">
        <v>463</v>
      </c>
      <c r="H255" s="219" t="s">
        <v>161</v>
      </c>
      <c r="I255" s="222" t="n">
        <v>12</v>
      </c>
      <c r="J255" s="220"/>
      <c r="K255" s="220"/>
      <c r="L255" s="220"/>
      <c r="M255" s="220"/>
      <c r="N255" s="220"/>
      <c r="O255" s="220"/>
      <c r="P255" s="222" t="n">
        <v>100</v>
      </c>
      <c r="Q255" s="222" t="n">
        <v>0</v>
      </c>
      <c r="R255" s="222" t="n">
        <v>6</v>
      </c>
      <c r="S255" s="222" t="n">
        <v>6</v>
      </c>
      <c r="T255" s="222" t="n">
        <v>0</v>
      </c>
      <c r="U255" s="222" t="n">
        <f aca="false">K255-P255</f>
        <v>-100</v>
      </c>
      <c r="V255" s="222" t="n">
        <f aca="false">L255-Q255</f>
        <v>0</v>
      </c>
      <c r="W255" s="222" t="n">
        <f aca="false">M255-R255</f>
        <v>-6</v>
      </c>
      <c r="X255" s="222" t="n">
        <f aca="false">N255-S255</f>
        <v>-6</v>
      </c>
      <c r="Y255" s="222" t="n">
        <f aca="false">O255-T255</f>
        <v>0</v>
      </c>
      <c r="Z255" s="219" t="s">
        <v>460</v>
      </c>
      <c r="AA255" s="219" t="s">
        <v>161</v>
      </c>
      <c r="AB255" s="219" t="s">
        <v>124</v>
      </c>
    </row>
    <row r="256" customFormat="false" ht="14.4" hidden="false" customHeight="false" outlineLevel="0" collapsed="false">
      <c r="A256" s="219" t="s">
        <v>151</v>
      </c>
      <c r="B256" s="221" t="n">
        <v>43040</v>
      </c>
      <c r="C256" s="221" t="n">
        <v>43040</v>
      </c>
      <c r="D256" s="219" t="s">
        <v>456</v>
      </c>
      <c r="E256" s="220" t="s">
        <v>760</v>
      </c>
      <c r="F256" s="220" t="s">
        <v>761</v>
      </c>
      <c r="G256" s="219" t="s">
        <v>463</v>
      </c>
      <c r="H256" s="219" t="s">
        <v>161</v>
      </c>
      <c r="I256" s="222" t="n">
        <v>12</v>
      </c>
      <c r="J256" s="220"/>
      <c r="K256" s="220"/>
      <c r="L256" s="220"/>
      <c r="M256" s="220"/>
      <c r="N256" s="220"/>
      <c r="O256" s="220"/>
      <c r="P256" s="222" t="n">
        <v>100</v>
      </c>
      <c r="Q256" s="222" t="n">
        <v>0</v>
      </c>
      <c r="R256" s="222" t="n">
        <v>6</v>
      </c>
      <c r="S256" s="222" t="n">
        <v>6</v>
      </c>
      <c r="T256" s="222" t="n">
        <v>0</v>
      </c>
      <c r="U256" s="222" t="n">
        <f aca="false">K256-P256</f>
        <v>-100</v>
      </c>
      <c r="V256" s="222" t="n">
        <f aca="false">L256-Q256</f>
        <v>0</v>
      </c>
      <c r="W256" s="222" t="n">
        <f aca="false">M256-R256</f>
        <v>-6</v>
      </c>
      <c r="X256" s="222" t="n">
        <f aca="false">N256-S256</f>
        <v>-6</v>
      </c>
      <c r="Y256" s="222" t="n">
        <f aca="false">O256-T256</f>
        <v>0</v>
      </c>
      <c r="Z256" s="219" t="s">
        <v>460</v>
      </c>
      <c r="AA256" s="219" t="s">
        <v>161</v>
      </c>
      <c r="AB256" s="219" t="s">
        <v>124</v>
      </c>
    </row>
    <row r="257" customFormat="false" ht="14.4" hidden="false" customHeight="false" outlineLevel="0" collapsed="false">
      <c r="A257" s="219" t="s">
        <v>151</v>
      </c>
      <c r="B257" s="221" t="n">
        <v>43040</v>
      </c>
      <c r="C257" s="221" t="n">
        <v>43040</v>
      </c>
      <c r="D257" s="219" t="s">
        <v>664</v>
      </c>
      <c r="E257" s="220"/>
      <c r="F257" s="220" t="s">
        <v>467</v>
      </c>
      <c r="G257" s="219" t="s">
        <v>463</v>
      </c>
      <c r="H257" s="219" t="s">
        <v>161</v>
      </c>
      <c r="I257" s="222" t="n">
        <v>0</v>
      </c>
      <c r="J257" s="220"/>
      <c r="K257" s="220"/>
      <c r="L257" s="220"/>
      <c r="M257" s="220"/>
      <c r="N257" s="220"/>
      <c r="O257" s="220"/>
      <c r="P257" s="222" t="n">
        <v>29118875.41</v>
      </c>
      <c r="Q257" s="222" t="n">
        <v>0</v>
      </c>
      <c r="R257" s="222" t="n">
        <v>0</v>
      </c>
      <c r="S257" s="222" t="n">
        <v>0</v>
      </c>
      <c r="T257" s="222" t="n">
        <v>0</v>
      </c>
      <c r="U257" s="222" t="n">
        <f aca="false">K257-P257</f>
        <v>-29118875.41</v>
      </c>
      <c r="V257" s="222" t="n">
        <f aca="false">L257-Q257</f>
        <v>0</v>
      </c>
      <c r="W257" s="222" t="n">
        <f aca="false">M257-R257</f>
        <v>0</v>
      </c>
      <c r="X257" s="222" t="n">
        <f aca="false">N257-S257</f>
        <v>0</v>
      </c>
      <c r="Y257" s="222" t="n">
        <f aca="false">O257-T257</f>
        <v>0</v>
      </c>
      <c r="Z257" s="219" t="s">
        <v>665</v>
      </c>
      <c r="AA257" s="219" t="s">
        <v>161</v>
      </c>
      <c r="AB257" s="219" t="s">
        <v>124</v>
      </c>
    </row>
    <row r="258" customFormat="false" ht="14.4" hidden="false" customHeight="false" outlineLevel="0" collapsed="false">
      <c r="A258" s="219" t="s">
        <v>151</v>
      </c>
      <c r="B258" s="221" t="n">
        <v>43040</v>
      </c>
      <c r="C258" s="221" t="n">
        <v>43040</v>
      </c>
      <c r="D258" s="219" t="s">
        <v>666</v>
      </c>
      <c r="E258" s="220"/>
      <c r="F258" s="220" t="s">
        <v>467</v>
      </c>
      <c r="G258" s="219" t="s">
        <v>463</v>
      </c>
      <c r="H258" s="219" t="s">
        <v>161</v>
      </c>
      <c r="I258" s="222" t="n">
        <v>0</v>
      </c>
      <c r="J258" s="220"/>
      <c r="K258" s="220"/>
      <c r="L258" s="220"/>
      <c r="M258" s="220"/>
      <c r="N258" s="220"/>
      <c r="O258" s="220"/>
      <c r="P258" s="222" t="n">
        <v>2854517.38</v>
      </c>
      <c r="Q258" s="222" t="n">
        <v>0</v>
      </c>
      <c r="R258" s="222" t="n">
        <v>0</v>
      </c>
      <c r="S258" s="222" t="n">
        <v>0</v>
      </c>
      <c r="T258" s="222" t="n">
        <v>0</v>
      </c>
      <c r="U258" s="222" t="n">
        <f aca="false">K258-P258</f>
        <v>-2854517.38</v>
      </c>
      <c r="V258" s="222" t="n">
        <f aca="false">L258-Q258</f>
        <v>0</v>
      </c>
      <c r="W258" s="222" t="n">
        <f aca="false">M258-R258</f>
        <v>0</v>
      </c>
      <c r="X258" s="222" t="n">
        <f aca="false">N258-S258</f>
        <v>0</v>
      </c>
      <c r="Y258" s="222" t="n">
        <f aca="false">O258-T258</f>
        <v>0</v>
      </c>
      <c r="Z258" s="219" t="s">
        <v>665</v>
      </c>
      <c r="AA258" s="219" t="s">
        <v>161</v>
      </c>
      <c r="AB258" s="219" t="s">
        <v>124</v>
      </c>
    </row>
    <row r="259" customFormat="false" ht="14.4" hidden="false" customHeight="false" outlineLevel="0" collapsed="false">
      <c r="A259" s="219" t="s">
        <v>151</v>
      </c>
      <c r="B259" s="221" t="n">
        <v>43040</v>
      </c>
      <c r="C259" s="221" t="n">
        <v>43040</v>
      </c>
      <c r="D259" s="219" t="s">
        <v>762</v>
      </c>
      <c r="E259" s="220" t="s">
        <v>723</v>
      </c>
      <c r="F259" s="220" t="s">
        <v>685</v>
      </c>
      <c r="G259" s="219" t="s">
        <v>724</v>
      </c>
      <c r="H259" s="219" t="s">
        <v>161</v>
      </c>
      <c r="I259" s="222" t="n">
        <v>0</v>
      </c>
      <c r="J259" s="220"/>
      <c r="K259" s="220"/>
      <c r="L259" s="220"/>
      <c r="M259" s="220"/>
      <c r="N259" s="220"/>
      <c r="O259" s="220"/>
      <c r="P259" s="222" t="n">
        <v>426637</v>
      </c>
      <c r="Q259" s="222" t="n">
        <v>0</v>
      </c>
      <c r="R259" s="222" t="n">
        <v>0</v>
      </c>
      <c r="S259" s="222" t="n">
        <v>0</v>
      </c>
      <c r="T259" s="222" t="n">
        <v>0</v>
      </c>
      <c r="U259" s="222" t="n">
        <f aca="false">K259-P259</f>
        <v>-426637</v>
      </c>
      <c r="V259" s="222" t="n">
        <f aca="false">L259-Q259</f>
        <v>0</v>
      </c>
      <c r="W259" s="222" t="n">
        <f aca="false">M259-R259</f>
        <v>0</v>
      </c>
      <c r="X259" s="222" t="n">
        <f aca="false">N259-S259</f>
        <v>0</v>
      </c>
      <c r="Y259" s="222" t="n">
        <f aca="false">O259-T259</f>
        <v>0</v>
      </c>
      <c r="Z259" s="219" t="s">
        <v>763</v>
      </c>
      <c r="AA259" s="219" t="s">
        <v>161</v>
      </c>
      <c r="AB259" s="219" t="s">
        <v>124</v>
      </c>
    </row>
    <row r="260" customFormat="false" ht="14.4" hidden="false" customHeight="false" outlineLevel="0" collapsed="false">
      <c r="A260" s="219" t="s">
        <v>151</v>
      </c>
      <c r="B260" s="221" t="n">
        <v>43070</v>
      </c>
      <c r="C260" s="221" t="n">
        <v>43070</v>
      </c>
      <c r="D260" s="219" t="s">
        <v>466</v>
      </c>
      <c r="E260" s="220"/>
      <c r="F260" s="220" t="s">
        <v>467</v>
      </c>
      <c r="G260" s="219" t="s">
        <v>463</v>
      </c>
      <c r="H260" s="219" t="s">
        <v>161</v>
      </c>
      <c r="I260" s="222" t="n">
        <v>12</v>
      </c>
      <c r="J260" s="220"/>
      <c r="K260" s="220"/>
      <c r="L260" s="220"/>
      <c r="M260" s="220"/>
      <c r="N260" s="220"/>
      <c r="O260" s="220"/>
      <c r="P260" s="222" t="n">
        <v>400</v>
      </c>
      <c r="Q260" s="222" t="n">
        <v>0</v>
      </c>
      <c r="R260" s="222" t="n">
        <v>24</v>
      </c>
      <c r="S260" s="222" t="n">
        <v>24</v>
      </c>
      <c r="T260" s="222" t="n">
        <v>0</v>
      </c>
      <c r="U260" s="222" t="n">
        <f aca="false">K260-P260</f>
        <v>-400</v>
      </c>
      <c r="V260" s="222" t="n">
        <f aca="false">L260-Q260</f>
        <v>0</v>
      </c>
      <c r="W260" s="222" t="n">
        <f aca="false">M260-R260</f>
        <v>-24</v>
      </c>
      <c r="X260" s="222" t="n">
        <f aca="false">N260-S260</f>
        <v>-24</v>
      </c>
      <c r="Y260" s="222" t="n">
        <f aca="false">O260-T260</f>
        <v>0</v>
      </c>
      <c r="Z260" s="219" t="s">
        <v>468</v>
      </c>
      <c r="AA260" s="219" t="s">
        <v>161</v>
      </c>
      <c r="AB260" s="219" t="s">
        <v>124</v>
      </c>
    </row>
    <row r="261" customFormat="false" ht="14.4" hidden="false" customHeight="false" outlineLevel="0" collapsed="false">
      <c r="A261" s="219" t="s">
        <v>151</v>
      </c>
      <c r="B261" s="221" t="n">
        <v>43070</v>
      </c>
      <c r="C261" s="221" t="n">
        <v>43070</v>
      </c>
      <c r="D261" s="219" t="s">
        <v>456</v>
      </c>
      <c r="E261" s="220" t="s">
        <v>764</v>
      </c>
      <c r="F261" s="220" t="s">
        <v>549</v>
      </c>
      <c r="G261" s="219" t="s">
        <v>719</v>
      </c>
      <c r="H261" s="219" t="s">
        <v>161</v>
      </c>
      <c r="I261" s="222" t="n">
        <v>5</v>
      </c>
      <c r="J261" s="220"/>
      <c r="K261" s="220"/>
      <c r="L261" s="220"/>
      <c r="M261" s="220"/>
      <c r="N261" s="220"/>
      <c r="O261" s="220"/>
      <c r="P261" s="222" t="n">
        <v>311080</v>
      </c>
      <c r="Q261" s="222" t="n">
        <v>15554</v>
      </c>
      <c r="R261" s="222" t="n">
        <v>0</v>
      </c>
      <c r="S261" s="222" t="n">
        <v>0</v>
      </c>
      <c r="T261" s="222" t="n">
        <v>0</v>
      </c>
      <c r="U261" s="222" t="n">
        <f aca="false">K261-P261</f>
        <v>-311080</v>
      </c>
      <c r="V261" s="222" t="n">
        <f aca="false">L261-Q261</f>
        <v>-15554</v>
      </c>
      <c r="W261" s="222" t="n">
        <f aca="false">M261-R261</f>
        <v>0</v>
      </c>
      <c r="X261" s="222" t="n">
        <f aca="false">N261-S261</f>
        <v>0</v>
      </c>
      <c r="Y261" s="222" t="n">
        <f aca="false">O261-T261</f>
        <v>0</v>
      </c>
      <c r="Z261" s="219" t="s">
        <v>460</v>
      </c>
      <c r="AA261" s="219" t="s">
        <v>161</v>
      </c>
      <c r="AB261" s="219" t="s">
        <v>124</v>
      </c>
    </row>
    <row r="262" customFormat="false" ht="14.4" hidden="false" customHeight="false" outlineLevel="0" collapsed="false">
      <c r="A262" s="219" t="s">
        <v>151</v>
      </c>
      <c r="B262" s="221" t="n">
        <v>43070</v>
      </c>
      <c r="C262" s="221" t="n">
        <v>43070</v>
      </c>
      <c r="D262" s="219" t="s">
        <v>456</v>
      </c>
      <c r="E262" s="220" t="s">
        <v>765</v>
      </c>
      <c r="F262" s="220" t="s">
        <v>486</v>
      </c>
      <c r="G262" s="219" t="s">
        <v>719</v>
      </c>
      <c r="H262" s="219" t="s">
        <v>161</v>
      </c>
      <c r="I262" s="222" t="n">
        <v>5</v>
      </c>
      <c r="J262" s="220"/>
      <c r="K262" s="220"/>
      <c r="L262" s="220"/>
      <c r="M262" s="220"/>
      <c r="N262" s="220"/>
      <c r="O262" s="220"/>
      <c r="P262" s="222" t="n">
        <v>162610</v>
      </c>
      <c r="Q262" s="222" t="n">
        <v>8130.5</v>
      </c>
      <c r="R262" s="222" t="n">
        <v>0</v>
      </c>
      <c r="S262" s="222" t="n">
        <v>0</v>
      </c>
      <c r="T262" s="222" t="n">
        <v>0</v>
      </c>
      <c r="U262" s="222" t="n">
        <f aca="false">K262-P262</f>
        <v>-162610</v>
      </c>
      <c r="V262" s="222" t="n">
        <f aca="false">L262-Q262</f>
        <v>-8130.5</v>
      </c>
      <c r="W262" s="222" t="n">
        <f aca="false">M262-R262</f>
        <v>0</v>
      </c>
      <c r="X262" s="222" t="n">
        <f aca="false">N262-S262</f>
        <v>0</v>
      </c>
      <c r="Y262" s="222" t="n">
        <f aca="false">O262-T262</f>
        <v>0</v>
      </c>
      <c r="Z262" s="219" t="s">
        <v>460</v>
      </c>
      <c r="AA262" s="219" t="s">
        <v>161</v>
      </c>
      <c r="AB262" s="219" t="s">
        <v>124</v>
      </c>
    </row>
    <row r="263" customFormat="false" ht="14.4" hidden="false" customHeight="false" outlineLevel="0" collapsed="false">
      <c r="A263" s="219" t="s">
        <v>151</v>
      </c>
      <c r="B263" s="221" t="n">
        <v>43070</v>
      </c>
      <c r="C263" s="221" t="n">
        <v>43070</v>
      </c>
      <c r="D263" s="219" t="s">
        <v>456</v>
      </c>
      <c r="E263" s="220" t="s">
        <v>766</v>
      </c>
      <c r="F263" s="220" t="s">
        <v>767</v>
      </c>
      <c r="G263" s="219" t="s">
        <v>719</v>
      </c>
      <c r="H263" s="219" t="s">
        <v>161</v>
      </c>
      <c r="I263" s="222" t="n">
        <v>5</v>
      </c>
      <c r="J263" s="220"/>
      <c r="K263" s="220"/>
      <c r="L263" s="220"/>
      <c r="M263" s="220"/>
      <c r="N263" s="220"/>
      <c r="O263" s="220"/>
      <c r="P263" s="222" t="n">
        <v>298960</v>
      </c>
      <c r="Q263" s="222" t="n">
        <v>14948</v>
      </c>
      <c r="R263" s="222" t="n">
        <v>0</v>
      </c>
      <c r="S263" s="222" t="n">
        <v>0</v>
      </c>
      <c r="T263" s="222" t="n">
        <v>0</v>
      </c>
      <c r="U263" s="222" t="n">
        <f aca="false">K263-P263</f>
        <v>-298960</v>
      </c>
      <c r="V263" s="222" t="n">
        <f aca="false">L263-Q263</f>
        <v>-14948</v>
      </c>
      <c r="W263" s="222" t="n">
        <f aca="false">M263-R263</f>
        <v>0</v>
      </c>
      <c r="X263" s="222" t="n">
        <f aca="false">N263-S263</f>
        <v>0</v>
      </c>
      <c r="Y263" s="222" t="n">
        <f aca="false">O263-T263</f>
        <v>0</v>
      </c>
      <c r="Z263" s="219" t="s">
        <v>460</v>
      </c>
      <c r="AA263" s="219" t="s">
        <v>161</v>
      </c>
      <c r="AB263" s="219" t="s">
        <v>124</v>
      </c>
    </row>
    <row r="264" customFormat="false" ht="14.4" hidden="false" customHeight="false" outlineLevel="0" collapsed="false">
      <c r="A264" s="219" t="s">
        <v>151</v>
      </c>
      <c r="B264" s="221" t="n">
        <v>43070</v>
      </c>
      <c r="C264" s="221" t="n">
        <v>43070</v>
      </c>
      <c r="D264" s="219" t="s">
        <v>456</v>
      </c>
      <c r="E264" s="220" t="s">
        <v>668</v>
      </c>
      <c r="F264" s="220" t="s">
        <v>669</v>
      </c>
      <c r="G264" s="219" t="s">
        <v>463</v>
      </c>
      <c r="H264" s="219" t="s">
        <v>161</v>
      </c>
      <c r="I264" s="222" t="n">
        <v>5</v>
      </c>
      <c r="J264" s="220"/>
      <c r="K264" s="220"/>
      <c r="L264" s="220"/>
      <c r="M264" s="220"/>
      <c r="N264" s="220"/>
      <c r="O264" s="220"/>
      <c r="P264" s="222" t="n">
        <v>10176894.07</v>
      </c>
      <c r="Q264" s="222" t="n">
        <v>0</v>
      </c>
      <c r="R264" s="222" t="n">
        <v>254422.4</v>
      </c>
      <c r="S264" s="222" t="n">
        <v>254422.4</v>
      </c>
      <c r="T264" s="222" t="n">
        <v>0</v>
      </c>
      <c r="U264" s="222" t="n">
        <f aca="false">K264-P264</f>
        <v>-10176894.07</v>
      </c>
      <c r="V264" s="222" t="n">
        <f aca="false">L264-Q264</f>
        <v>0</v>
      </c>
      <c r="W264" s="222" t="n">
        <f aca="false">M264-R264</f>
        <v>-254422.4</v>
      </c>
      <c r="X264" s="222" t="n">
        <f aca="false">N264-S264</f>
        <v>-254422.4</v>
      </c>
      <c r="Y264" s="222" t="n">
        <f aca="false">O264-T264</f>
        <v>0</v>
      </c>
      <c r="Z264" s="219" t="s">
        <v>460</v>
      </c>
      <c r="AA264" s="219" t="s">
        <v>161</v>
      </c>
      <c r="AB264" s="219" t="s">
        <v>124</v>
      </c>
    </row>
    <row r="265" customFormat="false" ht="14.4" hidden="false" customHeight="false" outlineLevel="0" collapsed="false">
      <c r="A265" s="219" t="s">
        <v>151</v>
      </c>
      <c r="B265" s="221" t="n">
        <v>43070</v>
      </c>
      <c r="C265" s="221" t="n">
        <v>43070</v>
      </c>
      <c r="D265" s="219" t="s">
        <v>456</v>
      </c>
      <c r="E265" s="220" t="s">
        <v>748</v>
      </c>
      <c r="F265" s="220" t="s">
        <v>682</v>
      </c>
      <c r="G265" s="219" t="s">
        <v>463</v>
      </c>
      <c r="H265" s="219" t="s">
        <v>161</v>
      </c>
      <c r="I265" s="222" t="n">
        <v>5</v>
      </c>
      <c r="J265" s="220"/>
      <c r="K265" s="220"/>
      <c r="L265" s="220"/>
      <c r="M265" s="220"/>
      <c r="N265" s="220"/>
      <c r="O265" s="220"/>
      <c r="P265" s="222" t="n">
        <v>1295576.06</v>
      </c>
      <c r="Q265" s="222" t="n">
        <v>0</v>
      </c>
      <c r="R265" s="222" t="n">
        <v>32389.42</v>
      </c>
      <c r="S265" s="222" t="n">
        <v>32389.42</v>
      </c>
      <c r="T265" s="222" t="n">
        <v>0</v>
      </c>
      <c r="U265" s="222" t="n">
        <f aca="false">K265-P265</f>
        <v>-1295576.06</v>
      </c>
      <c r="V265" s="222" t="n">
        <f aca="false">L265-Q265</f>
        <v>0</v>
      </c>
      <c r="W265" s="222" t="n">
        <f aca="false">M265-R265</f>
        <v>-32389.42</v>
      </c>
      <c r="X265" s="222" t="n">
        <f aca="false">N265-S265</f>
        <v>-32389.42</v>
      </c>
      <c r="Y265" s="222" t="n">
        <f aca="false">O265-T265</f>
        <v>0</v>
      </c>
      <c r="Z265" s="219" t="s">
        <v>460</v>
      </c>
      <c r="AA265" s="219" t="s">
        <v>161</v>
      </c>
      <c r="AB265" s="219" t="s">
        <v>124</v>
      </c>
    </row>
    <row r="266" customFormat="false" ht="14.4" hidden="false" customHeight="false" outlineLevel="0" collapsed="false">
      <c r="A266" s="219" t="s">
        <v>151</v>
      </c>
      <c r="B266" s="221" t="n">
        <v>43070</v>
      </c>
      <c r="C266" s="221" t="n">
        <v>43070</v>
      </c>
      <c r="D266" s="219" t="s">
        <v>456</v>
      </c>
      <c r="E266" s="220" t="s">
        <v>749</v>
      </c>
      <c r="F266" s="220" t="s">
        <v>669</v>
      </c>
      <c r="G266" s="219" t="s">
        <v>463</v>
      </c>
      <c r="H266" s="219" t="s">
        <v>161</v>
      </c>
      <c r="I266" s="222" t="n">
        <v>5</v>
      </c>
      <c r="J266" s="220"/>
      <c r="K266" s="220"/>
      <c r="L266" s="220"/>
      <c r="M266" s="220"/>
      <c r="N266" s="220"/>
      <c r="O266" s="220"/>
      <c r="P266" s="222" t="n">
        <v>3935909.7</v>
      </c>
      <c r="Q266" s="222" t="n">
        <v>0</v>
      </c>
      <c r="R266" s="222" t="n">
        <v>98397.74</v>
      </c>
      <c r="S266" s="222" t="n">
        <v>98397.74</v>
      </c>
      <c r="T266" s="222" t="n">
        <v>0</v>
      </c>
      <c r="U266" s="222" t="n">
        <f aca="false">K266-P266</f>
        <v>-3935909.7</v>
      </c>
      <c r="V266" s="222" t="n">
        <f aca="false">L266-Q266</f>
        <v>0</v>
      </c>
      <c r="W266" s="222" t="n">
        <f aca="false">M266-R266</f>
        <v>-98397.74</v>
      </c>
      <c r="X266" s="222" t="n">
        <f aca="false">N266-S266</f>
        <v>-98397.74</v>
      </c>
      <c r="Y266" s="222" t="n">
        <f aca="false">O266-T266</f>
        <v>0</v>
      </c>
      <c r="Z266" s="219" t="s">
        <v>460</v>
      </c>
      <c r="AA266" s="219" t="s">
        <v>161</v>
      </c>
      <c r="AB266" s="219" t="s">
        <v>124</v>
      </c>
    </row>
    <row r="267" customFormat="false" ht="14.4" hidden="false" customHeight="false" outlineLevel="0" collapsed="false">
      <c r="A267" s="219" t="s">
        <v>151</v>
      </c>
      <c r="B267" s="221" t="n">
        <v>43070</v>
      </c>
      <c r="C267" s="221" t="n">
        <v>43070</v>
      </c>
      <c r="D267" s="219" t="s">
        <v>456</v>
      </c>
      <c r="E267" s="220" t="s">
        <v>750</v>
      </c>
      <c r="F267" s="220" t="s">
        <v>751</v>
      </c>
      <c r="G267" s="219" t="s">
        <v>463</v>
      </c>
      <c r="H267" s="219" t="s">
        <v>161</v>
      </c>
      <c r="I267" s="222" t="n">
        <v>5</v>
      </c>
      <c r="J267" s="220"/>
      <c r="K267" s="220"/>
      <c r="L267" s="220"/>
      <c r="M267" s="220"/>
      <c r="N267" s="220"/>
      <c r="O267" s="220"/>
      <c r="P267" s="222" t="n">
        <v>50779.77</v>
      </c>
      <c r="Q267" s="222" t="n">
        <v>0</v>
      </c>
      <c r="R267" s="222" t="n">
        <v>1269.5</v>
      </c>
      <c r="S267" s="222" t="n">
        <v>1269.5</v>
      </c>
      <c r="T267" s="222" t="n">
        <v>0</v>
      </c>
      <c r="U267" s="222" t="n">
        <f aca="false">K267-P267</f>
        <v>-50779.77</v>
      </c>
      <c r="V267" s="222" t="n">
        <f aca="false">L267-Q267</f>
        <v>0</v>
      </c>
      <c r="W267" s="222" t="n">
        <f aca="false">M267-R267</f>
        <v>-1269.5</v>
      </c>
      <c r="X267" s="222" t="n">
        <f aca="false">N267-S267</f>
        <v>-1269.5</v>
      </c>
      <c r="Y267" s="222" t="n">
        <f aca="false">O267-T267</f>
        <v>0</v>
      </c>
      <c r="Z267" s="219" t="s">
        <v>460</v>
      </c>
      <c r="AA267" s="219" t="s">
        <v>161</v>
      </c>
      <c r="AB267" s="219" t="s">
        <v>124</v>
      </c>
    </row>
    <row r="268" customFormat="false" ht="14.4" hidden="false" customHeight="false" outlineLevel="0" collapsed="false">
      <c r="A268" s="219" t="s">
        <v>151</v>
      </c>
      <c r="B268" s="221" t="n">
        <v>43070</v>
      </c>
      <c r="C268" s="221" t="n">
        <v>43070</v>
      </c>
      <c r="D268" s="219" t="s">
        <v>456</v>
      </c>
      <c r="E268" s="220" t="s">
        <v>700</v>
      </c>
      <c r="F268" s="220" t="s">
        <v>701</v>
      </c>
      <c r="G268" s="219" t="s">
        <v>463</v>
      </c>
      <c r="H268" s="219" t="s">
        <v>161</v>
      </c>
      <c r="I268" s="222" t="n">
        <v>12</v>
      </c>
      <c r="J268" s="220"/>
      <c r="K268" s="220"/>
      <c r="L268" s="220"/>
      <c r="M268" s="220"/>
      <c r="N268" s="220"/>
      <c r="O268" s="220"/>
      <c r="P268" s="222" t="n">
        <v>100</v>
      </c>
      <c r="Q268" s="222" t="n">
        <v>0</v>
      </c>
      <c r="R268" s="222" t="n">
        <v>6</v>
      </c>
      <c r="S268" s="222" t="n">
        <v>6</v>
      </c>
      <c r="T268" s="222" t="n">
        <v>0</v>
      </c>
      <c r="U268" s="222" t="n">
        <f aca="false">K268-P268</f>
        <v>-100</v>
      </c>
      <c r="V268" s="222" t="n">
        <f aca="false">L268-Q268</f>
        <v>0</v>
      </c>
      <c r="W268" s="222" t="n">
        <f aca="false">M268-R268</f>
        <v>-6</v>
      </c>
      <c r="X268" s="222" t="n">
        <f aca="false">N268-S268</f>
        <v>-6</v>
      </c>
      <c r="Y268" s="222" t="n">
        <f aca="false">O268-T268</f>
        <v>0</v>
      </c>
      <c r="Z268" s="219" t="s">
        <v>460</v>
      </c>
      <c r="AA268" s="219" t="s">
        <v>161</v>
      </c>
      <c r="AB268" s="219" t="s">
        <v>124</v>
      </c>
    </row>
    <row r="269" customFormat="false" ht="14.4" hidden="false" customHeight="false" outlineLevel="0" collapsed="false">
      <c r="A269" s="219" t="s">
        <v>151</v>
      </c>
      <c r="B269" s="221" t="n">
        <v>43070</v>
      </c>
      <c r="C269" s="221" t="n">
        <v>43070</v>
      </c>
      <c r="D269" s="219" t="s">
        <v>456</v>
      </c>
      <c r="E269" s="220" t="s">
        <v>752</v>
      </c>
      <c r="F269" s="220" t="s">
        <v>753</v>
      </c>
      <c r="G269" s="219" t="s">
        <v>463</v>
      </c>
      <c r="H269" s="219" t="s">
        <v>161</v>
      </c>
      <c r="I269" s="222" t="n">
        <v>5</v>
      </c>
      <c r="J269" s="220"/>
      <c r="K269" s="220"/>
      <c r="L269" s="220"/>
      <c r="M269" s="220"/>
      <c r="N269" s="220"/>
      <c r="O269" s="220"/>
      <c r="P269" s="222" t="n">
        <v>1143320</v>
      </c>
      <c r="Q269" s="222" t="n">
        <v>0</v>
      </c>
      <c r="R269" s="222" t="n">
        <v>28583.01</v>
      </c>
      <c r="S269" s="222" t="n">
        <v>28583.01</v>
      </c>
      <c r="T269" s="222" t="n">
        <v>0</v>
      </c>
      <c r="U269" s="222" t="n">
        <f aca="false">K269-P269</f>
        <v>-1143320</v>
      </c>
      <c r="V269" s="222" t="n">
        <f aca="false">L269-Q269</f>
        <v>0</v>
      </c>
      <c r="W269" s="222" t="n">
        <f aca="false">M269-R269</f>
        <v>-28583.01</v>
      </c>
      <c r="X269" s="222" t="n">
        <f aca="false">N269-S269</f>
        <v>-28583.01</v>
      </c>
      <c r="Y269" s="222" t="n">
        <f aca="false">O269-T269</f>
        <v>0</v>
      </c>
      <c r="Z269" s="219" t="s">
        <v>460</v>
      </c>
      <c r="AA269" s="219" t="s">
        <v>161</v>
      </c>
      <c r="AB269" s="219" t="s">
        <v>124</v>
      </c>
    </row>
    <row r="270" customFormat="false" ht="14.4" hidden="false" customHeight="false" outlineLevel="0" collapsed="false">
      <c r="A270" s="219" t="s">
        <v>151</v>
      </c>
      <c r="B270" s="221" t="n">
        <v>43070</v>
      </c>
      <c r="C270" s="221" t="n">
        <v>43070</v>
      </c>
      <c r="D270" s="219" t="s">
        <v>456</v>
      </c>
      <c r="E270" s="220" t="s">
        <v>683</v>
      </c>
      <c r="F270" s="220" t="s">
        <v>669</v>
      </c>
      <c r="G270" s="219" t="s">
        <v>463</v>
      </c>
      <c r="H270" s="219" t="s">
        <v>161</v>
      </c>
      <c r="I270" s="222" t="n">
        <v>5</v>
      </c>
      <c r="J270" s="220"/>
      <c r="K270" s="220"/>
      <c r="L270" s="220"/>
      <c r="M270" s="220"/>
      <c r="N270" s="220"/>
      <c r="O270" s="220"/>
      <c r="P270" s="222" t="n">
        <v>8401482.49</v>
      </c>
      <c r="Q270" s="222" t="n">
        <v>0</v>
      </c>
      <c r="R270" s="222" t="n">
        <v>210037.06</v>
      </c>
      <c r="S270" s="222" t="n">
        <v>210037.06</v>
      </c>
      <c r="T270" s="222" t="n">
        <v>0</v>
      </c>
      <c r="U270" s="222" t="n">
        <f aca="false">K270-P270</f>
        <v>-8401482.49</v>
      </c>
      <c r="V270" s="222" t="n">
        <f aca="false">L270-Q270</f>
        <v>0</v>
      </c>
      <c r="W270" s="222" t="n">
        <f aca="false">M270-R270</f>
        <v>-210037.06</v>
      </c>
      <c r="X270" s="222" t="n">
        <f aca="false">N270-S270</f>
        <v>-210037.06</v>
      </c>
      <c r="Y270" s="222" t="n">
        <f aca="false">O270-T270</f>
        <v>0</v>
      </c>
      <c r="Z270" s="219" t="s">
        <v>460</v>
      </c>
      <c r="AA270" s="219" t="s">
        <v>161</v>
      </c>
      <c r="AB270" s="219" t="s">
        <v>124</v>
      </c>
    </row>
    <row r="271" customFormat="false" ht="14.4" hidden="false" customHeight="false" outlineLevel="0" collapsed="false">
      <c r="A271" s="219" t="s">
        <v>151</v>
      </c>
      <c r="B271" s="221" t="n">
        <v>43070</v>
      </c>
      <c r="C271" s="221" t="n">
        <v>43070</v>
      </c>
      <c r="D271" s="219" t="s">
        <v>456</v>
      </c>
      <c r="E271" s="220" t="s">
        <v>768</v>
      </c>
      <c r="F271" s="220" t="s">
        <v>467</v>
      </c>
      <c r="G271" s="219" t="s">
        <v>463</v>
      </c>
      <c r="H271" s="219" t="s">
        <v>161</v>
      </c>
      <c r="I271" s="222" t="n">
        <v>12</v>
      </c>
      <c r="J271" s="220"/>
      <c r="K271" s="220"/>
      <c r="L271" s="220"/>
      <c r="M271" s="220"/>
      <c r="N271" s="220"/>
      <c r="O271" s="220"/>
      <c r="P271" s="222" t="n">
        <v>200</v>
      </c>
      <c r="Q271" s="222" t="n">
        <v>0</v>
      </c>
      <c r="R271" s="222" t="n">
        <v>12</v>
      </c>
      <c r="S271" s="222" t="n">
        <v>12</v>
      </c>
      <c r="T271" s="222" t="n">
        <v>0</v>
      </c>
      <c r="U271" s="222" t="n">
        <f aca="false">K271-P271</f>
        <v>-200</v>
      </c>
      <c r="V271" s="222" t="n">
        <f aca="false">L271-Q271</f>
        <v>0</v>
      </c>
      <c r="W271" s="222" t="n">
        <f aca="false">M271-R271</f>
        <v>-12</v>
      </c>
      <c r="X271" s="222" t="n">
        <f aca="false">N271-S271</f>
        <v>-12</v>
      </c>
      <c r="Y271" s="222" t="n">
        <f aca="false">O271-T271</f>
        <v>0</v>
      </c>
      <c r="Z271" s="219" t="s">
        <v>460</v>
      </c>
      <c r="AA271" s="219" t="s">
        <v>161</v>
      </c>
      <c r="AB271" s="219" t="s">
        <v>124</v>
      </c>
    </row>
    <row r="272" customFormat="false" ht="14.4" hidden="false" customHeight="false" outlineLevel="0" collapsed="false">
      <c r="A272" s="219" t="s">
        <v>151</v>
      </c>
      <c r="B272" s="221" t="n">
        <v>43070</v>
      </c>
      <c r="C272" s="221" t="n">
        <v>43070</v>
      </c>
      <c r="D272" s="219" t="s">
        <v>456</v>
      </c>
      <c r="E272" s="220" t="s">
        <v>703</v>
      </c>
      <c r="F272" s="220" t="s">
        <v>602</v>
      </c>
      <c r="G272" s="219" t="s">
        <v>463</v>
      </c>
      <c r="H272" s="219" t="s">
        <v>161</v>
      </c>
      <c r="I272" s="222" t="n">
        <v>12</v>
      </c>
      <c r="J272" s="220"/>
      <c r="K272" s="220"/>
      <c r="L272" s="220"/>
      <c r="M272" s="220"/>
      <c r="N272" s="220"/>
      <c r="O272" s="220"/>
      <c r="P272" s="222" t="n">
        <v>100</v>
      </c>
      <c r="Q272" s="222" t="n">
        <v>0</v>
      </c>
      <c r="R272" s="222" t="n">
        <v>6</v>
      </c>
      <c r="S272" s="222" t="n">
        <v>6</v>
      </c>
      <c r="T272" s="222" t="n">
        <v>0</v>
      </c>
      <c r="U272" s="222" t="n">
        <f aca="false">K272-P272</f>
        <v>-100</v>
      </c>
      <c r="V272" s="222" t="n">
        <f aca="false">L272-Q272</f>
        <v>0</v>
      </c>
      <c r="W272" s="222" t="n">
        <f aca="false">M272-R272</f>
        <v>-6</v>
      </c>
      <c r="X272" s="222" t="n">
        <f aca="false">N272-S272</f>
        <v>-6</v>
      </c>
      <c r="Y272" s="222" t="n">
        <f aca="false">O272-T272</f>
        <v>0</v>
      </c>
      <c r="Z272" s="219" t="s">
        <v>460</v>
      </c>
      <c r="AA272" s="219" t="s">
        <v>161</v>
      </c>
      <c r="AB272" s="219" t="s">
        <v>124</v>
      </c>
    </row>
    <row r="273" customFormat="false" ht="14.4" hidden="false" customHeight="false" outlineLevel="0" collapsed="false">
      <c r="A273" s="219" t="s">
        <v>151</v>
      </c>
      <c r="B273" s="221" t="n">
        <v>43070</v>
      </c>
      <c r="C273" s="221" t="n">
        <v>43070</v>
      </c>
      <c r="D273" s="219" t="s">
        <v>456</v>
      </c>
      <c r="E273" s="220" t="s">
        <v>651</v>
      </c>
      <c r="F273" s="220" t="s">
        <v>652</v>
      </c>
      <c r="G273" s="219" t="s">
        <v>463</v>
      </c>
      <c r="H273" s="219" t="s">
        <v>161</v>
      </c>
      <c r="I273" s="222" t="n">
        <v>5</v>
      </c>
      <c r="J273" s="220"/>
      <c r="K273" s="220"/>
      <c r="L273" s="220"/>
      <c r="M273" s="220"/>
      <c r="N273" s="220"/>
      <c r="O273" s="220"/>
      <c r="P273" s="222" t="n">
        <v>385789.7</v>
      </c>
      <c r="Q273" s="222" t="n">
        <v>0</v>
      </c>
      <c r="R273" s="222" t="n">
        <v>9644.74</v>
      </c>
      <c r="S273" s="222" t="n">
        <v>9644.74</v>
      </c>
      <c r="T273" s="222" t="n">
        <v>0</v>
      </c>
      <c r="U273" s="222" t="n">
        <f aca="false">K273-P273</f>
        <v>-385789.7</v>
      </c>
      <c r="V273" s="222" t="n">
        <f aca="false">L273-Q273</f>
        <v>0</v>
      </c>
      <c r="W273" s="222" t="n">
        <f aca="false">M273-R273</f>
        <v>-9644.74</v>
      </c>
      <c r="X273" s="222" t="n">
        <f aca="false">N273-S273</f>
        <v>-9644.74</v>
      </c>
      <c r="Y273" s="222" t="n">
        <f aca="false">O273-T273</f>
        <v>0</v>
      </c>
      <c r="Z273" s="219" t="s">
        <v>460</v>
      </c>
      <c r="AA273" s="219" t="s">
        <v>161</v>
      </c>
      <c r="AB273" s="219" t="s">
        <v>124</v>
      </c>
    </row>
    <row r="274" customFormat="false" ht="14.4" hidden="false" customHeight="false" outlineLevel="0" collapsed="false">
      <c r="A274" s="219" t="s">
        <v>151</v>
      </c>
      <c r="B274" s="221" t="n">
        <v>43070</v>
      </c>
      <c r="C274" s="221" t="n">
        <v>43070</v>
      </c>
      <c r="D274" s="219" t="s">
        <v>664</v>
      </c>
      <c r="E274" s="220"/>
      <c r="F274" s="220" t="s">
        <v>467</v>
      </c>
      <c r="G274" s="219" t="s">
        <v>463</v>
      </c>
      <c r="H274" s="219" t="s">
        <v>161</v>
      </c>
      <c r="I274" s="222" t="n">
        <v>0</v>
      </c>
      <c r="J274" s="220"/>
      <c r="K274" s="220"/>
      <c r="L274" s="220"/>
      <c r="M274" s="220"/>
      <c r="N274" s="220"/>
      <c r="O274" s="220"/>
      <c r="P274" s="222" t="n">
        <v>248020</v>
      </c>
      <c r="Q274" s="222" t="n">
        <v>0</v>
      </c>
      <c r="R274" s="222" t="n">
        <v>0</v>
      </c>
      <c r="S274" s="222" t="n">
        <v>0</v>
      </c>
      <c r="T274" s="222" t="n">
        <v>0</v>
      </c>
      <c r="U274" s="222" t="n">
        <f aca="false">K274-P274</f>
        <v>-248020</v>
      </c>
      <c r="V274" s="222" t="n">
        <f aca="false">L274-Q274</f>
        <v>0</v>
      </c>
      <c r="W274" s="222" t="n">
        <f aca="false">M274-R274</f>
        <v>0</v>
      </c>
      <c r="X274" s="222" t="n">
        <f aca="false">N274-S274</f>
        <v>0</v>
      </c>
      <c r="Y274" s="222" t="n">
        <f aca="false">O274-T274</f>
        <v>0</v>
      </c>
      <c r="Z274" s="219" t="s">
        <v>665</v>
      </c>
      <c r="AA274" s="219" t="s">
        <v>161</v>
      </c>
      <c r="AB274" s="219" t="s">
        <v>124</v>
      </c>
    </row>
    <row r="275" customFormat="false" ht="14.4" hidden="false" customHeight="false" outlineLevel="0" collapsed="false">
      <c r="A275" s="219" t="s">
        <v>151</v>
      </c>
      <c r="B275" s="221" t="n">
        <v>43070</v>
      </c>
      <c r="C275" s="221" t="n">
        <v>43070</v>
      </c>
      <c r="D275" s="219" t="s">
        <v>666</v>
      </c>
      <c r="E275" s="220"/>
      <c r="F275" s="220" t="s">
        <v>467</v>
      </c>
      <c r="G275" s="219" t="s">
        <v>463</v>
      </c>
      <c r="H275" s="219" t="s">
        <v>161</v>
      </c>
      <c r="I275" s="222" t="n">
        <v>0</v>
      </c>
      <c r="J275" s="220"/>
      <c r="K275" s="220"/>
      <c r="L275" s="220"/>
      <c r="M275" s="220"/>
      <c r="N275" s="220"/>
      <c r="O275" s="220"/>
      <c r="P275" s="222" t="n">
        <v>2836438.53</v>
      </c>
      <c r="Q275" s="222" t="n">
        <v>0</v>
      </c>
      <c r="R275" s="222" t="n">
        <v>0</v>
      </c>
      <c r="S275" s="222" t="n">
        <v>0</v>
      </c>
      <c r="T275" s="222" t="n">
        <v>0</v>
      </c>
      <c r="U275" s="222" t="n">
        <f aca="false">K275-P275</f>
        <v>-2836438.53</v>
      </c>
      <c r="V275" s="222" t="n">
        <f aca="false">L275-Q275</f>
        <v>0</v>
      </c>
      <c r="W275" s="222" t="n">
        <f aca="false">M275-R275</f>
        <v>0</v>
      </c>
      <c r="X275" s="222" t="n">
        <f aca="false">N275-S275</f>
        <v>0</v>
      </c>
      <c r="Y275" s="222" t="n">
        <f aca="false">O275-T275</f>
        <v>0</v>
      </c>
      <c r="Z275" s="219" t="s">
        <v>665</v>
      </c>
      <c r="AA275" s="219" t="s">
        <v>161</v>
      </c>
      <c r="AB275" s="219" t="s">
        <v>124</v>
      </c>
    </row>
    <row r="276" customFormat="false" ht="14.4" hidden="false" customHeight="false" outlineLevel="0" collapsed="false">
      <c r="A276" s="219" t="s">
        <v>151</v>
      </c>
      <c r="B276" s="221" t="n">
        <v>43070</v>
      </c>
      <c r="C276" s="221" t="n">
        <v>43070</v>
      </c>
      <c r="D276" s="219" t="s">
        <v>762</v>
      </c>
      <c r="E276" s="220" t="s">
        <v>723</v>
      </c>
      <c r="F276" s="220" t="s">
        <v>685</v>
      </c>
      <c r="G276" s="219" t="s">
        <v>724</v>
      </c>
      <c r="H276" s="219" t="s">
        <v>161</v>
      </c>
      <c r="I276" s="222" t="n">
        <v>0</v>
      </c>
      <c r="J276" s="220"/>
      <c r="K276" s="220"/>
      <c r="L276" s="220"/>
      <c r="M276" s="220"/>
      <c r="N276" s="220"/>
      <c r="O276" s="220"/>
      <c r="P276" s="222" t="n">
        <v>5668427</v>
      </c>
      <c r="Q276" s="222" t="n">
        <v>0</v>
      </c>
      <c r="R276" s="222" t="n">
        <v>0</v>
      </c>
      <c r="S276" s="222" t="n">
        <v>0</v>
      </c>
      <c r="T276" s="222" t="n">
        <v>0</v>
      </c>
      <c r="U276" s="222" t="n">
        <f aca="false">K276-P276</f>
        <v>-5668427</v>
      </c>
      <c r="V276" s="222" t="n">
        <f aca="false">L276-Q276</f>
        <v>0</v>
      </c>
      <c r="W276" s="222" t="n">
        <f aca="false">M276-R276</f>
        <v>0</v>
      </c>
      <c r="X276" s="222" t="n">
        <f aca="false">N276-S276</f>
        <v>0</v>
      </c>
      <c r="Y276" s="222" t="n">
        <f aca="false">O276-T276</f>
        <v>0</v>
      </c>
      <c r="Z276" s="219" t="s">
        <v>763</v>
      </c>
      <c r="AA276" s="219" t="s">
        <v>161</v>
      </c>
      <c r="AB276" s="219" t="s">
        <v>124</v>
      </c>
    </row>
    <row r="277" customFormat="false" ht="14.4" hidden="false" customHeight="false" outlineLevel="0" collapsed="false">
      <c r="A277" s="219" t="s">
        <v>151</v>
      </c>
      <c r="B277" s="221" t="n">
        <v>43101</v>
      </c>
      <c r="C277" s="221" t="n">
        <v>43101</v>
      </c>
      <c r="D277" s="219" t="s">
        <v>769</v>
      </c>
      <c r="E277" s="220"/>
      <c r="F277" s="220" t="s">
        <v>467</v>
      </c>
      <c r="G277" s="220"/>
      <c r="H277" s="219" t="s">
        <v>161</v>
      </c>
      <c r="I277" s="222" t="n">
        <v>0</v>
      </c>
      <c r="J277" s="220"/>
      <c r="K277" s="220"/>
      <c r="L277" s="220"/>
      <c r="M277" s="220"/>
      <c r="N277" s="220"/>
      <c r="O277" s="220"/>
      <c r="P277" s="222" t="n">
        <v>93061</v>
      </c>
      <c r="Q277" s="222" t="n">
        <v>0</v>
      </c>
      <c r="R277" s="222" t="n">
        <v>0</v>
      </c>
      <c r="S277" s="222" t="n">
        <v>0</v>
      </c>
      <c r="T277" s="222" t="n">
        <v>0</v>
      </c>
      <c r="U277" s="222" t="n">
        <f aca="false">K277-P277</f>
        <v>-93061</v>
      </c>
      <c r="V277" s="222" t="n">
        <f aca="false">L277-Q277</f>
        <v>0</v>
      </c>
      <c r="W277" s="222" t="n">
        <f aca="false">M277-R277</f>
        <v>0</v>
      </c>
      <c r="X277" s="222" t="n">
        <f aca="false">N277-S277</f>
        <v>0</v>
      </c>
      <c r="Y277" s="222" t="n">
        <f aca="false">O277-T277</f>
        <v>0</v>
      </c>
      <c r="Z277" s="219" t="s">
        <v>770</v>
      </c>
      <c r="AA277" s="219" t="s">
        <v>161</v>
      </c>
      <c r="AB277" s="219" t="s">
        <v>124</v>
      </c>
    </row>
    <row r="278" customFormat="false" ht="14.4" hidden="false" customHeight="false" outlineLevel="0" collapsed="false">
      <c r="A278" s="219" t="s">
        <v>151</v>
      </c>
      <c r="B278" s="221" t="n">
        <v>43101</v>
      </c>
      <c r="C278" s="221" t="n">
        <v>43101</v>
      </c>
      <c r="D278" s="219" t="s">
        <v>466</v>
      </c>
      <c r="E278" s="220"/>
      <c r="F278" s="220" t="s">
        <v>467</v>
      </c>
      <c r="G278" s="219" t="s">
        <v>463</v>
      </c>
      <c r="H278" s="219" t="s">
        <v>161</v>
      </c>
      <c r="I278" s="222" t="n">
        <v>12</v>
      </c>
      <c r="J278" s="220"/>
      <c r="K278" s="220"/>
      <c r="L278" s="220"/>
      <c r="M278" s="220"/>
      <c r="N278" s="220"/>
      <c r="O278" s="220"/>
      <c r="P278" s="222" t="n">
        <v>100</v>
      </c>
      <c r="Q278" s="222" t="n">
        <v>0</v>
      </c>
      <c r="R278" s="222" t="n">
        <v>6</v>
      </c>
      <c r="S278" s="222" t="n">
        <v>6</v>
      </c>
      <c r="T278" s="222" t="n">
        <v>0</v>
      </c>
      <c r="U278" s="222" t="n">
        <f aca="false">K278-P278</f>
        <v>-100</v>
      </c>
      <c r="V278" s="222" t="n">
        <f aca="false">L278-Q278</f>
        <v>0</v>
      </c>
      <c r="W278" s="222" t="n">
        <f aca="false">M278-R278</f>
        <v>-6</v>
      </c>
      <c r="X278" s="222" t="n">
        <f aca="false">N278-S278</f>
        <v>-6</v>
      </c>
      <c r="Y278" s="222" t="n">
        <f aca="false">O278-T278</f>
        <v>0</v>
      </c>
      <c r="Z278" s="219" t="s">
        <v>468</v>
      </c>
      <c r="AA278" s="219" t="s">
        <v>161</v>
      </c>
      <c r="AB278" s="219" t="s">
        <v>124</v>
      </c>
    </row>
    <row r="279" customFormat="false" ht="14.4" hidden="false" customHeight="false" outlineLevel="0" collapsed="false">
      <c r="A279" s="219" t="s">
        <v>151</v>
      </c>
      <c r="B279" s="221" t="n">
        <v>43101</v>
      </c>
      <c r="C279" s="221" t="n">
        <v>43101</v>
      </c>
      <c r="D279" s="219" t="s">
        <v>456</v>
      </c>
      <c r="E279" s="220" t="s">
        <v>712</v>
      </c>
      <c r="F279" s="220" t="s">
        <v>713</v>
      </c>
      <c r="G279" s="219" t="s">
        <v>714</v>
      </c>
      <c r="H279" s="219" t="s">
        <v>161</v>
      </c>
      <c r="I279" s="222" t="n">
        <v>18</v>
      </c>
      <c r="J279" s="220"/>
      <c r="K279" s="220"/>
      <c r="L279" s="220"/>
      <c r="M279" s="220"/>
      <c r="N279" s="220"/>
      <c r="O279" s="220"/>
      <c r="P279" s="222" t="n">
        <v>21906</v>
      </c>
      <c r="Q279" s="222" t="n">
        <v>3943.08</v>
      </c>
      <c r="R279" s="222" t="n">
        <v>0</v>
      </c>
      <c r="S279" s="222" t="n">
        <v>0</v>
      </c>
      <c r="T279" s="222" t="n">
        <v>0</v>
      </c>
      <c r="U279" s="222" t="n">
        <f aca="false">K279-P279</f>
        <v>-21906</v>
      </c>
      <c r="V279" s="222" t="n">
        <f aca="false">L279-Q279</f>
        <v>-3943.08</v>
      </c>
      <c r="W279" s="222" t="n">
        <f aca="false">M279-R279</f>
        <v>0</v>
      </c>
      <c r="X279" s="222" t="n">
        <f aca="false">N279-S279</f>
        <v>0</v>
      </c>
      <c r="Y279" s="222" t="n">
        <f aca="false">O279-T279</f>
        <v>0</v>
      </c>
      <c r="Z279" s="219" t="s">
        <v>460</v>
      </c>
      <c r="AA279" s="219" t="s">
        <v>161</v>
      </c>
      <c r="AB279" s="219" t="s">
        <v>124</v>
      </c>
    </row>
    <row r="280" customFormat="false" ht="14.4" hidden="false" customHeight="false" outlineLevel="0" collapsed="false">
      <c r="A280" s="219" t="s">
        <v>151</v>
      </c>
      <c r="B280" s="221" t="n">
        <v>43101</v>
      </c>
      <c r="C280" s="221" t="n">
        <v>43101</v>
      </c>
      <c r="D280" s="219" t="s">
        <v>456</v>
      </c>
      <c r="E280" s="220" t="s">
        <v>715</v>
      </c>
      <c r="F280" s="220" t="s">
        <v>716</v>
      </c>
      <c r="G280" s="219" t="s">
        <v>717</v>
      </c>
      <c r="H280" s="219" t="s">
        <v>161</v>
      </c>
      <c r="I280" s="222" t="n">
        <v>18</v>
      </c>
      <c r="J280" s="220"/>
      <c r="K280" s="220"/>
      <c r="L280" s="220"/>
      <c r="M280" s="220"/>
      <c r="N280" s="220"/>
      <c r="O280" s="220"/>
      <c r="P280" s="222" t="n">
        <v>4345</v>
      </c>
      <c r="Q280" s="222" t="n">
        <v>782.1</v>
      </c>
      <c r="R280" s="222" t="n">
        <v>0</v>
      </c>
      <c r="S280" s="222" t="n">
        <v>0</v>
      </c>
      <c r="T280" s="222" t="n">
        <v>0</v>
      </c>
      <c r="U280" s="222" t="n">
        <f aca="false">K280-P280</f>
        <v>-4345</v>
      </c>
      <c r="V280" s="222" t="n">
        <f aca="false">L280-Q280</f>
        <v>-782.1</v>
      </c>
      <c r="W280" s="222" t="n">
        <f aca="false">M280-R280</f>
        <v>0</v>
      </c>
      <c r="X280" s="222" t="n">
        <f aca="false">N280-S280</f>
        <v>0</v>
      </c>
      <c r="Y280" s="222" t="n">
        <f aca="false">O280-T280</f>
        <v>0</v>
      </c>
      <c r="Z280" s="219" t="s">
        <v>460</v>
      </c>
      <c r="AA280" s="219" t="s">
        <v>161</v>
      </c>
      <c r="AB280" s="219" t="s">
        <v>124</v>
      </c>
    </row>
    <row r="281" customFormat="false" ht="14.4" hidden="false" customHeight="false" outlineLevel="0" collapsed="false">
      <c r="A281" s="219" t="s">
        <v>151</v>
      </c>
      <c r="B281" s="221" t="n">
        <v>43101</v>
      </c>
      <c r="C281" s="221" t="n">
        <v>43101</v>
      </c>
      <c r="D281" s="219" t="s">
        <v>456</v>
      </c>
      <c r="E281" s="220" t="s">
        <v>718</v>
      </c>
      <c r="F281" s="220" t="s">
        <v>476</v>
      </c>
      <c r="G281" s="219" t="s">
        <v>719</v>
      </c>
      <c r="H281" s="219" t="s">
        <v>161</v>
      </c>
      <c r="I281" s="222" t="n">
        <v>18</v>
      </c>
      <c r="J281" s="220"/>
      <c r="K281" s="220"/>
      <c r="L281" s="220"/>
      <c r="M281" s="220"/>
      <c r="N281" s="220"/>
      <c r="O281" s="220"/>
      <c r="P281" s="222" t="n">
        <v>487</v>
      </c>
      <c r="Q281" s="222" t="n">
        <v>87.66</v>
      </c>
      <c r="R281" s="222" t="n">
        <v>0</v>
      </c>
      <c r="S281" s="222" t="n">
        <v>0</v>
      </c>
      <c r="T281" s="222" t="n">
        <v>0</v>
      </c>
      <c r="U281" s="222" t="n">
        <f aca="false">K281-P281</f>
        <v>-487</v>
      </c>
      <c r="V281" s="222" t="n">
        <f aca="false">L281-Q281</f>
        <v>-87.66</v>
      </c>
      <c r="W281" s="222" t="n">
        <f aca="false">M281-R281</f>
        <v>0</v>
      </c>
      <c r="X281" s="222" t="n">
        <f aca="false">N281-S281</f>
        <v>0</v>
      </c>
      <c r="Y281" s="222" t="n">
        <f aca="false">O281-T281</f>
        <v>0</v>
      </c>
      <c r="Z281" s="219" t="s">
        <v>460</v>
      </c>
      <c r="AA281" s="219" t="s">
        <v>161</v>
      </c>
      <c r="AB281" s="219" t="s">
        <v>124</v>
      </c>
    </row>
    <row r="282" customFormat="false" ht="14.4" hidden="false" customHeight="false" outlineLevel="0" collapsed="false">
      <c r="A282" s="219" t="s">
        <v>151</v>
      </c>
      <c r="B282" s="221" t="n">
        <v>43101</v>
      </c>
      <c r="C282" s="221" t="n">
        <v>43101</v>
      </c>
      <c r="D282" s="219" t="s">
        <v>456</v>
      </c>
      <c r="E282" s="220" t="s">
        <v>771</v>
      </c>
      <c r="F282" s="220" t="s">
        <v>772</v>
      </c>
      <c r="G282" s="219" t="s">
        <v>719</v>
      </c>
      <c r="H282" s="219" t="s">
        <v>161</v>
      </c>
      <c r="I282" s="222" t="n">
        <v>5</v>
      </c>
      <c r="J282" s="220"/>
      <c r="K282" s="220"/>
      <c r="L282" s="220"/>
      <c r="M282" s="220"/>
      <c r="N282" s="220"/>
      <c r="O282" s="220"/>
      <c r="P282" s="222" t="n">
        <v>355754.67</v>
      </c>
      <c r="Q282" s="222" t="n">
        <v>17787.73</v>
      </c>
      <c r="R282" s="222" t="n">
        <v>0</v>
      </c>
      <c r="S282" s="222" t="n">
        <v>0</v>
      </c>
      <c r="T282" s="222" t="n">
        <v>0</v>
      </c>
      <c r="U282" s="222" t="n">
        <f aca="false">K282-P282</f>
        <v>-355754.67</v>
      </c>
      <c r="V282" s="222" t="n">
        <f aca="false">L282-Q282</f>
        <v>-17787.73</v>
      </c>
      <c r="W282" s="222" t="n">
        <f aca="false">M282-R282</f>
        <v>0</v>
      </c>
      <c r="X282" s="222" t="n">
        <f aca="false">N282-S282</f>
        <v>0</v>
      </c>
      <c r="Y282" s="222" t="n">
        <f aca="false">O282-T282</f>
        <v>0</v>
      </c>
      <c r="Z282" s="219" t="s">
        <v>460</v>
      </c>
      <c r="AA282" s="219" t="s">
        <v>161</v>
      </c>
      <c r="AB282" s="219" t="s">
        <v>124</v>
      </c>
    </row>
    <row r="283" customFormat="false" ht="14.4" hidden="false" customHeight="false" outlineLevel="0" collapsed="false">
      <c r="A283" s="219" t="s">
        <v>151</v>
      </c>
      <c r="B283" s="221" t="n">
        <v>43101</v>
      </c>
      <c r="C283" s="221" t="n">
        <v>43101</v>
      </c>
      <c r="D283" s="219" t="s">
        <v>456</v>
      </c>
      <c r="E283" s="220" t="s">
        <v>773</v>
      </c>
      <c r="F283" s="220" t="s">
        <v>774</v>
      </c>
      <c r="G283" s="219" t="s">
        <v>719</v>
      </c>
      <c r="H283" s="219" t="s">
        <v>161</v>
      </c>
      <c r="I283" s="222" t="n">
        <v>5</v>
      </c>
      <c r="J283" s="220"/>
      <c r="K283" s="220"/>
      <c r="L283" s="220"/>
      <c r="M283" s="220"/>
      <c r="N283" s="220"/>
      <c r="O283" s="220"/>
      <c r="P283" s="222" t="n">
        <v>355520</v>
      </c>
      <c r="Q283" s="222" t="n">
        <v>17776</v>
      </c>
      <c r="R283" s="222" t="n">
        <v>0</v>
      </c>
      <c r="S283" s="222" t="n">
        <v>0</v>
      </c>
      <c r="T283" s="222" t="n">
        <v>0</v>
      </c>
      <c r="U283" s="222" t="n">
        <f aca="false">K283-P283</f>
        <v>-355520</v>
      </c>
      <c r="V283" s="222" t="n">
        <f aca="false">L283-Q283</f>
        <v>-17776</v>
      </c>
      <c r="W283" s="222" t="n">
        <f aca="false">M283-R283</f>
        <v>0</v>
      </c>
      <c r="X283" s="222" t="n">
        <f aca="false">N283-S283</f>
        <v>0</v>
      </c>
      <c r="Y283" s="222" t="n">
        <f aca="false">O283-T283</f>
        <v>0</v>
      </c>
      <c r="Z283" s="219" t="s">
        <v>460</v>
      </c>
      <c r="AA283" s="219" t="s">
        <v>161</v>
      </c>
      <c r="AB283" s="219" t="s">
        <v>124</v>
      </c>
    </row>
    <row r="284" customFormat="false" ht="14.4" hidden="false" customHeight="false" outlineLevel="0" collapsed="false">
      <c r="A284" s="219" t="s">
        <v>151</v>
      </c>
      <c r="B284" s="221" t="n">
        <v>43101</v>
      </c>
      <c r="C284" s="221" t="n">
        <v>43101</v>
      </c>
      <c r="D284" s="219" t="s">
        <v>456</v>
      </c>
      <c r="E284" s="220" t="s">
        <v>775</v>
      </c>
      <c r="F284" s="220" t="s">
        <v>722</v>
      </c>
      <c r="G284" s="219" t="s">
        <v>719</v>
      </c>
      <c r="H284" s="219" t="s">
        <v>161</v>
      </c>
      <c r="I284" s="222" t="n">
        <v>5</v>
      </c>
      <c r="J284" s="220"/>
      <c r="K284" s="220"/>
      <c r="L284" s="220"/>
      <c r="M284" s="220"/>
      <c r="N284" s="220"/>
      <c r="O284" s="220"/>
      <c r="P284" s="222" t="n">
        <v>799062</v>
      </c>
      <c r="Q284" s="222" t="n">
        <v>39953.1</v>
      </c>
      <c r="R284" s="222" t="n">
        <v>0</v>
      </c>
      <c r="S284" s="222" t="n">
        <v>0</v>
      </c>
      <c r="T284" s="222" t="n">
        <v>0</v>
      </c>
      <c r="U284" s="222" t="n">
        <f aca="false">K284-P284</f>
        <v>-799062</v>
      </c>
      <c r="V284" s="222" t="n">
        <f aca="false">L284-Q284</f>
        <v>-39953.1</v>
      </c>
      <c r="W284" s="222" t="n">
        <f aca="false">M284-R284</f>
        <v>0</v>
      </c>
      <c r="X284" s="222" t="n">
        <f aca="false">N284-S284</f>
        <v>0</v>
      </c>
      <c r="Y284" s="222" t="n">
        <f aca="false">O284-T284</f>
        <v>0</v>
      </c>
      <c r="Z284" s="219" t="s">
        <v>460</v>
      </c>
      <c r="AA284" s="219" t="s">
        <v>161</v>
      </c>
      <c r="AB284" s="219" t="s">
        <v>124</v>
      </c>
    </row>
    <row r="285" customFormat="false" ht="14.4" hidden="false" customHeight="false" outlineLevel="0" collapsed="false">
      <c r="A285" s="219" t="s">
        <v>151</v>
      </c>
      <c r="B285" s="221" t="n">
        <v>43101</v>
      </c>
      <c r="C285" s="221" t="n">
        <v>43101</v>
      </c>
      <c r="D285" s="219" t="s">
        <v>456</v>
      </c>
      <c r="E285" s="220" t="s">
        <v>725</v>
      </c>
      <c r="F285" s="220" t="s">
        <v>726</v>
      </c>
      <c r="G285" s="219" t="s">
        <v>727</v>
      </c>
      <c r="H285" s="219" t="s">
        <v>161</v>
      </c>
      <c r="I285" s="222" t="n">
        <v>18</v>
      </c>
      <c r="J285" s="220"/>
      <c r="K285" s="220"/>
      <c r="L285" s="220"/>
      <c r="M285" s="220"/>
      <c r="N285" s="220"/>
      <c r="O285" s="220"/>
      <c r="P285" s="222" t="n">
        <v>53009</v>
      </c>
      <c r="Q285" s="222" t="n">
        <v>9541.62</v>
      </c>
      <c r="R285" s="222" t="n">
        <v>0</v>
      </c>
      <c r="S285" s="222" t="n">
        <v>0</v>
      </c>
      <c r="T285" s="222" t="n">
        <v>0</v>
      </c>
      <c r="U285" s="222" t="n">
        <f aca="false">K285-P285</f>
        <v>-53009</v>
      </c>
      <c r="V285" s="222" t="n">
        <f aca="false">L285-Q285</f>
        <v>-9541.62</v>
      </c>
      <c r="W285" s="222" t="n">
        <f aca="false">M285-R285</f>
        <v>0</v>
      </c>
      <c r="X285" s="222" t="n">
        <f aca="false">N285-S285</f>
        <v>0</v>
      </c>
      <c r="Y285" s="222" t="n">
        <f aca="false">O285-T285</f>
        <v>0</v>
      </c>
      <c r="Z285" s="219" t="s">
        <v>460</v>
      </c>
      <c r="AA285" s="219" t="s">
        <v>161</v>
      </c>
      <c r="AB285" s="219" t="s">
        <v>124</v>
      </c>
    </row>
    <row r="286" customFormat="false" ht="14.4" hidden="false" customHeight="false" outlineLevel="0" collapsed="false">
      <c r="A286" s="219" t="s">
        <v>151</v>
      </c>
      <c r="B286" s="221" t="n">
        <v>43101</v>
      </c>
      <c r="C286" s="221" t="n">
        <v>43101</v>
      </c>
      <c r="D286" s="219" t="s">
        <v>456</v>
      </c>
      <c r="E286" s="220" t="s">
        <v>457</v>
      </c>
      <c r="F286" s="220" t="s">
        <v>458</v>
      </c>
      <c r="G286" s="219" t="s">
        <v>459</v>
      </c>
      <c r="H286" s="219" t="s">
        <v>161</v>
      </c>
      <c r="I286" s="222" t="n">
        <v>5</v>
      </c>
      <c r="J286" s="220"/>
      <c r="K286" s="220"/>
      <c r="L286" s="220"/>
      <c r="M286" s="220"/>
      <c r="N286" s="220"/>
      <c r="O286" s="220"/>
      <c r="P286" s="222" t="n">
        <v>28395122</v>
      </c>
      <c r="Q286" s="222" t="n">
        <v>1419756.1</v>
      </c>
      <c r="R286" s="222" t="n">
        <v>0</v>
      </c>
      <c r="S286" s="222" t="n">
        <v>0</v>
      </c>
      <c r="T286" s="222" t="n">
        <v>0</v>
      </c>
      <c r="U286" s="222" t="n">
        <f aca="false">K286-P286</f>
        <v>-28395122</v>
      </c>
      <c r="V286" s="222" t="n">
        <f aca="false">L286-Q286</f>
        <v>-1419756.1</v>
      </c>
      <c r="W286" s="222" t="n">
        <f aca="false">M286-R286</f>
        <v>0</v>
      </c>
      <c r="X286" s="222" t="n">
        <f aca="false">N286-S286</f>
        <v>0</v>
      </c>
      <c r="Y286" s="222" t="n">
        <f aca="false">O286-T286</f>
        <v>0</v>
      </c>
      <c r="Z286" s="219" t="s">
        <v>460</v>
      </c>
      <c r="AA286" s="219" t="s">
        <v>161</v>
      </c>
      <c r="AB286" s="219" t="s">
        <v>124</v>
      </c>
    </row>
    <row r="287" customFormat="false" ht="14.4" hidden="false" customHeight="false" outlineLevel="0" collapsed="false">
      <c r="A287" s="219" t="s">
        <v>151</v>
      </c>
      <c r="B287" s="221" t="n">
        <v>43101</v>
      </c>
      <c r="C287" s="221" t="n">
        <v>43101</v>
      </c>
      <c r="D287" s="219" t="s">
        <v>456</v>
      </c>
      <c r="E287" s="220" t="s">
        <v>457</v>
      </c>
      <c r="F287" s="220" t="s">
        <v>458</v>
      </c>
      <c r="G287" s="219" t="s">
        <v>459</v>
      </c>
      <c r="H287" s="219" t="s">
        <v>161</v>
      </c>
      <c r="I287" s="222" t="n">
        <v>18</v>
      </c>
      <c r="J287" s="220"/>
      <c r="K287" s="220"/>
      <c r="L287" s="220"/>
      <c r="M287" s="220"/>
      <c r="N287" s="220"/>
      <c r="O287" s="220"/>
      <c r="P287" s="222" t="n">
        <v>180767</v>
      </c>
      <c r="Q287" s="222" t="n">
        <v>32538.06</v>
      </c>
      <c r="R287" s="222" t="n">
        <v>0</v>
      </c>
      <c r="S287" s="222" t="n">
        <v>0</v>
      </c>
      <c r="T287" s="222" t="n">
        <v>0</v>
      </c>
      <c r="U287" s="222" t="n">
        <f aca="false">K287-P287</f>
        <v>-180767</v>
      </c>
      <c r="V287" s="222" t="n">
        <f aca="false">L287-Q287</f>
        <v>-32538.06</v>
      </c>
      <c r="W287" s="222" t="n">
        <f aca="false">M287-R287</f>
        <v>0</v>
      </c>
      <c r="X287" s="222" t="n">
        <f aca="false">N287-S287</f>
        <v>0</v>
      </c>
      <c r="Y287" s="222" t="n">
        <f aca="false">O287-T287</f>
        <v>0</v>
      </c>
      <c r="Z287" s="219" t="s">
        <v>460</v>
      </c>
      <c r="AA287" s="219" t="s">
        <v>161</v>
      </c>
      <c r="AB287" s="219" t="s">
        <v>124</v>
      </c>
    </row>
    <row r="288" customFormat="false" ht="14.4" hidden="false" customHeight="false" outlineLevel="0" collapsed="false">
      <c r="A288" s="219" t="s">
        <v>151</v>
      </c>
      <c r="B288" s="221" t="n">
        <v>43101</v>
      </c>
      <c r="C288" s="221" t="n">
        <v>43101</v>
      </c>
      <c r="D288" s="219" t="s">
        <v>456</v>
      </c>
      <c r="E288" s="220" t="s">
        <v>776</v>
      </c>
      <c r="F288" s="220" t="s">
        <v>522</v>
      </c>
      <c r="G288" s="219" t="s">
        <v>459</v>
      </c>
      <c r="H288" s="219" t="s">
        <v>161</v>
      </c>
      <c r="I288" s="222" t="n">
        <v>5</v>
      </c>
      <c r="J288" s="220"/>
      <c r="K288" s="220"/>
      <c r="L288" s="220"/>
      <c r="M288" s="220"/>
      <c r="N288" s="220"/>
      <c r="O288" s="220"/>
      <c r="P288" s="222" t="n">
        <v>2024508</v>
      </c>
      <c r="Q288" s="222" t="n">
        <v>101225.4</v>
      </c>
      <c r="R288" s="222" t="n">
        <v>0</v>
      </c>
      <c r="S288" s="222" t="n">
        <v>0</v>
      </c>
      <c r="T288" s="222" t="n">
        <v>0</v>
      </c>
      <c r="U288" s="222" t="n">
        <f aca="false">K288-P288</f>
        <v>-2024508</v>
      </c>
      <c r="V288" s="222" t="n">
        <f aca="false">L288-Q288</f>
        <v>-101225.4</v>
      </c>
      <c r="W288" s="222" t="n">
        <f aca="false">M288-R288</f>
        <v>0</v>
      </c>
      <c r="X288" s="222" t="n">
        <f aca="false">N288-S288</f>
        <v>0</v>
      </c>
      <c r="Y288" s="222" t="n">
        <f aca="false">O288-T288</f>
        <v>0</v>
      </c>
      <c r="Z288" s="219" t="s">
        <v>460</v>
      </c>
      <c r="AA288" s="219" t="s">
        <v>161</v>
      </c>
      <c r="AB288" s="219" t="s">
        <v>124</v>
      </c>
    </row>
    <row r="289" customFormat="false" ht="14.4" hidden="false" customHeight="false" outlineLevel="0" collapsed="false">
      <c r="A289" s="219" t="s">
        <v>151</v>
      </c>
      <c r="B289" s="221" t="n">
        <v>43101</v>
      </c>
      <c r="C289" s="221" t="n">
        <v>43101</v>
      </c>
      <c r="D289" s="219" t="s">
        <v>456</v>
      </c>
      <c r="E289" s="220" t="s">
        <v>728</v>
      </c>
      <c r="F289" s="220" t="s">
        <v>729</v>
      </c>
      <c r="G289" s="219" t="s">
        <v>730</v>
      </c>
      <c r="H289" s="219" t="s">
        <v>161</v>
      </c>
      <c r="I289" s="222" t="n">
        <v>18</v>
      </c>
      <c r="J289" s="220"/>
      <c r="K289" s="220"/>
      <c r="L289" s="220"/>
      <c r="M289" s="220"/>
      <c r="N289" s="220"/>
      <c r="O289" s="220"/>
      <c r="P289" s="222" t="n">
        <v>445</v>
      </c>
      <c r="Q289" s="222" t="n">
        <v>80.1</v>
      </c>
      <c r="R289" s="222" t="n">
        <v>0</v>
      </c>
      <c r="S289" s="222" t="n">
        <v>0</v>
      </c>
      <c r="T289" s="222" t="n">
        <v>0</v>
      </c>
      <c r="U289" s="222" t="n">
        <f aca="false">K289-P289</f>
        <v>-445</v>
      </c>
      <c r="V289" s="222" t="n">
        <f aca="false">L289-Q289</f>
        <v>-80.1</v>
      </c>
      <c r="W289" s="222" t="n">
        <f aca="false">M289-R289</f>
        <v>0</v>
      </c>
      <c r="X289" s="222" t="n">
        <f aca="false">N289-S289</f>
        <v>0</v>
      </c>
      <c r="Y289" s="222" t="n">
        <f aca="false">O289-T289</f>
        <v>0</v>
      </c>
      <c r="Z289" s="219" t="s">
        <v>460</v>
      </c>
      <c r="AA289" s="219" t="s">
        <v>161</v>
      </c>
      <c r="AB289" s="219" t="s">
        <v>124</v>
      </c>
    </row>
    <row r="290" customFormat="false" ht="14.4" hidden="false" customHeight="false" outlineLevel="0" collapsed="false">
      <c r="A290" s="219" t="s">
        <v>151</v>
      </c>
      <c r="B290" s="221" t="n">
        <v>43101</v>
      </c>
      <c r="C290" s="221" t="n">
        <v>43101</v>
      </c>
      <c r="D290" s="219" t="s">
        <v>456</v>
      </c>
      <c r="E290" s="220" t="s">
        <v>777</v>
      </c>
      <c r="F290" s="220" t="s">
        <v>778</v>
      </c>
      <c r="G290" s="219" t="s">
        <v>733</v>
      </c>
      <c r="H290" s="219" t="s">
        <v>161</v>
      </c>
      <c r="I290" s="222" t="n">
        <v>5</v>
      </c>
      <c r="J290" s="220"/>
      <c r="K290" s="220"/>
      <c r="L290" s="220"/>
      <c r="M290" s="220"/>
      <c r="N290" s="220"/>
      <c r="O290" s="220"/>
      <c r="P290" s="222" t="n">
        <v>1233210</v>
      </c>
      <c r="Q290" s="222" t="n">
        <v>61660.52</v>
      </c>
      <c r="R290" s="222" t="n">
        <v>0</v>
      </c>
      <c r="S290" s="222" t="n">
        <v>0</v>
      </c>
      <c r="T290" s="222" t="n">
        <v>0</v>
      </c>
      <c r="U290" s="222" t="n">
        <f aca="false">K290-P290</f>
        <v>-1233210</v>
      </c>
      <c r="V290" s="222" t="n">
        <f aca="false">L290-Q290</f>
        <v>-61660.52</v>
      </c>
      <c r="W290" s="222" t="n">
        <f aca="false">M290-R290</f>
        <v>0</v>
      </c>
      <c r="X290" s="222" t="n">
        <f aca="false">N290-S290</f>
        <v>0</v>
      </c>
      <c r="Y290" s="222" t="n">
        <f aca="false">O290-T290</f>
        <v>0</v>
      </c>
      <c r="Z290" s="219" t="s">
        <v>460</v>
      </c>
      <c r="AA290" s="219" t="s">
        <v>161</v>
      </c>
      <c r="AB290" s="219" t="s">
        <v>124</v>
      </c>
    </row>
    <row r="291" customFormat="false" ht="14.4" hidden="false" customHeight="false" outlineLevel="0" collapsed="false">
      <c r="A291" s="219" t="s">
        <v>151</v>
      </c>
      <c r="B291" s="221" t="n">
        <v>43101</v>
      </c>
      <c r="C291" s="221" t="n">
        <v>43101</v>
      </c>
      <c r="D291" s="219" t="s">
        <v>456</v>
      </c>
      <c r="E291" s="220" t="s">
        <v>779</v>
      </c>
      <c r="F291" s="220" t="s">
        <v>574</v>
      </c>
      <c r="G291" s="219" t="s">
        <v>733</v>
      </c>
      <c r="H291" s="219" t="s">
        <v>161</v>
      </c>
      <c r="I291" s="222" t="n">
        <v>5</v>
      </c>
      <c r="J291" s="220"/>
      <c r="K291" s="220"/>
      <c r="L291" s="220"/>
      <c r="M291" s="220"/>
      <c r="N291" s="220"/>
      <c r="O291" s="220"/>
      <c r="P291" s="222" t="n">
        <v>5840271.61</v>
      </c>
      <c r="Q291" s="222" t="n">
        <v>292013.64</v>
      </c>
      <c r="R291" s="222" t="n">
        <v>0</v>
      </c>
      <c r="S291" s="222" t="n">
        <v>0</v>
      </c>
      <c r="T291" s="222" t="n">
        <v>0</v>
      </c>
      <c r="U291" s="222" t="n">
        <f aca="false">K291-P291</f>
        <v>-5840271.61</v>
      </c>
      <c r="V291" s="222" t="n">
        <f aca="false">L291-Q291</f>
        <v>-292013.64</v>
      </c>
      <c r="W291" s="222" t="n">
        <f aca="false">M291-R291</f>
        <v>0</v>
      </c>
      <c r="X291" s="222" t="n">
        <f aca="false">N291-S291</f>
        <v>0</v>
      </c>
      <c r="Y291" s="222" t="n">
        <f aca="false">O291-T291</f>
        <v>0</v>
      </c>
      <c r="Z291" s="219" t="s">
        <v>460</v>
      </c>
      <c r="AA291" s="219" t="s">
        <v>161</v>
      </c>
      <c r="AB291" s="219" t="s">
        <v>124</v>
      </c>
    </row>
    <row r="292" customFormat="false" ht="14.4" hidden="false" customHeight="false" outlineLevel="0" collapsed="false">
      <c r="A292" s="219" t="s">
        <v>151</v>
      </c>
      <c r="B292" s="221" t="n">
        <v>43101</v>
      </c>
      <c r="C292" s="221" t="n">
        <v>43101</v>
      </c>
      <c r="D292" s="219" t="s">
        <v>456</v>
      </c>
      <c r="E292" s="220" t="s">
        <v>737</v>
      </c>
      <c r="F292" s="220" t="s">
        <v>545</v>
      </c>
      <c r="G292" s="219" t="s">
        <v>463</v>
      </c>
      <c r="H292" s="219" t="s">
        <v>161</v>
      </c>
      <c r="I292" s="222" t="n">
        <v>5</v>
      </c>
      <c r="J292" s="220"/>
      <c r="K292" s="220"/>
      <c r="L292" s="220"/>
      <c r="M292" s="220"/>
      <c r="N292" s="220"/>
      <c r="O292" s="220"/>
      <c r="P292" s="222" t="n">
        <v>2956897</v>
      </c>
      <c r="Q292" s="222" t="n">
        <v>0</v>
      </c>
      <c r="R292" s="222" t="n">
        <v>73922.43</v>
      </c>
      <c r="S292" s="222" t="n">
        <v>73922.43</v>
      </c>
      <c r="T292" s="222" t="n">
        <v>0</v>
      </c>
      <c r="U292" s="222" t="n">
        <f aca="false">K292-P292</f>
        <v>-2956897</v>
      </c>
      <c r="V292" s="222" t="n">
        <f aca="false">L292-Q292</f>
        <v>0</v>
      </c>
      <c r="W292" s="222" t="n">
        <f aca="false">M292-R292</f>
        <v>-73922.43</v>
      </c>
      <c r="X292" s="222" t="n">
        <f aca="false">N292-S292</f>
        <v>-73922.43</v>
      </c>
      <c r="Y292" s="222" t="n">
        <f aca="false">O292-T292</f>
        <v>0</v>
      </c>
      <c r="Z292" s="219" t="s">
        <v>460</v>
      </c>
      <c r="AA292" s="219" t="s">
        <v>161</v>
      </c>
      <c r="AB292" s="219" t="s">
        <v>124</v>
      </c>
    </row>
    <row r="293" customFormat="false" ht="14.4" hidden="false" customHeight="false" outlineLevel="0" collapsed="false">
      <c r="A293" s="219" t="s">
        <v>151</v>
      </c>
      <c r="B293" s="221" t="n">
        <v>43101</v>
      </c>
      <c r="C293" s="221" t="n">
        <v>43101</v>
      </c>
      <c r="D293" s="219" t="s">
        <v>456</v>
      </c>
      <c r="E293" s="220" t="s">
        <v>738</v>
      </c>
      <c r="F293" s="220" t="s">
        <v>739</v>
      </c>
      <c r="G293" s="219" t="s">
        <v>463</v>
      </c>
      <c r="H293" s="219" t="s">
        <v>161</v>
      </c>
      <c r="I293" s="222" t="n">
        <v>18</v>
      </c>
      <c r="J293" s="220"/>
      <c r="K293" s="220"/>
      <c r="L293" s="220"/>
      <c r="M293" s="220"/>
      <c r="N293" s="220"/>
      <c r="O293" s="220"/>
      <c r="P293" s="222" t="n">
        <v>1316</v>
      </c>
      <c r="Q293" s="222" t="n">
        <v>0</v>
      </c>
      <c r="R293" s="222" t="n">
        <v>118.44</v>
      </c>
      <c r="S293" s="222" t="n">
        <v>118.44</v>
      </c>
      <c r="T293" s="222" t="n">
        <v>0</v>
      </c>
      <c r="U293" s="222" t="n">
        <f aca="false">K293-P293</f>
        <v>-1316</v>
      </c>
      <c r="V293" s="222" t="n">
        <f aca="false">L293-Q293</f>
        <v>0</v>
      </c>
      <c r="W293" s="222" t="n">
        <f aca="false">M293-R293</f>
        <v>-118.44</v>
      </c>
      <c r="X293" s="222" t="n">
        <f aca="false">N293-S293</f>
        <v>-118.44</v>
      </c>
      <c r="Y293" s="222" t="n">
        <f aca="false">O293-T293</f>
        <v>0</v>
      </c>
      <c r="Z293" s="219" t="s">
        <v>460</v>
      </c>
      <c r="AA293" s="219" t="s">
        <v>161</v>
      </c>
      <c r="AB293" s="219" t="s">
        <v>124</v>
      </c>
    </row>
    <row r="294" customFormat="false" ht="14.4" hidden="false" customHeight="false" outlineLevel="0" collapsed="false">
      <c r="A294" s="219" t="s">
        <v>151</v>
      </c>
      <c r="B294" s="221" t="n">
        <v>43101</v>
      </c>
      <c r="C294" s="221" t="n">
        <v>43101</v>
      </c>
      <c r="D294" s="219" t="s">
        <v>456</v>
      </c>
      <c r="E294" s="220" t="s">
        <v>668</v>
      </c>
      <c r="F294" s="220" t="s">
        <v>669</v>
      </c>
      <c r="G294" s="219" t="s">
        <v>463</v>
      </c>
      <c r="H294" s="219" t="s">
        <v>161</v>
      </c>
      <c r="I294" s="222" t="n">
        <v>5</v>
      </c>
      <c r="J294" s="220"/>
      <c r="K294" s="220"/>
      <c r="L294" s="220"/>
      <c r="M294" s="220"/>
      <c r="N294" s="220"/>
      <c r="O294" s="220"/>
      <c r="P294" s="222" t="n">
        <v>15549722.65</v>
      </c>
      <c r="Q294" s="222" t="n">
        <v>0</v>
      </c>
      <c r="R294" s="222" t="n">
        <v>388743.25</v>
      </c>
      <c r="S294" s="222" t="n">
        <v>388743.25</v>
      </c>
      <c r="T294" s="222" t="n">
        <v>0</v>
      </c>
      <c r="U294" s="222" t="n">
        <f aca="false">K294-P294</f>
        <v>-15549722.65</v>
      </c>
      <c r="V294" s="222" t="n">
        <f aca="false">L294-Q294</f>
        <v>0</v>
      </c>
      <c r="W294" s="222" t="n">
        <f aca="false">M294-R294</f>
        <v>-388743.25</v>
      </c>
      <c r="X294" s="222" t="n">
        <f aca="false">N294-S294</f>
        <v>-388743.25</v>
      </c>
      <c r="Y294" s="222" t="n">
        <f aca="false">O294-T294</f>
        <v>0</v>
      </c>
      <c r="Z294" s="219" t="s">
        <v>460</v>
      </c>
      <c r="AA294" s="219" t="s">
        <v>161</v>
      </c>
      <c r="AB294" s="219" t="s">
        <v>124</v>
      </c>
    </row>
    <row r="295" customFormat="false" ht="14.4" hidden="false" customHeight="false" outlineLevel="0" collapsed="false">
      <c r="A295" s="219" t="s">
        <v>151</v>
      </c>
      <c r="B295" s="221" t="n">
        <v>43101</v>
      </c>
      <c r="C295" s="221" t="n">
        <v>43101</v>
      </c>
      <c r="D295" s="219" t="s">
        <v>456</v>
      </c>
      <c r="E295" s="220" t="s">
        <v>461</v>
      </c>
      <c r="F295" s="220" t="s">
        <v>462</v>
      </c>
      <c r="G295" s="219" t="s">
        <v>463</v>
      </c>
      <c r="H295" s="219" t="s">
        <v>161</v>
      </c>
      <c r="I295" s="222" t="n">
        <v>5</v>
      </c>
      <c r="J295" s="220"/>
      <c r="K295" s="220"/>
      <c r="L295" s="220"/>
      <c r="M295" s="220"/>
      <c r="N295" s="220"/>
      <c r="O295" s="220"/>
      <c r="P295" s="222" t="n">
        <v>7843844.5</v>
      </c>
      <c r="Q295" s="222" t="n">
        <v>0</v>
      </c>
      <c r="R295" s="222" t="n">
        <v>196096.12</v>
      </c>
      <c r="S295" s="222" t="n">
        <v>196096.12</v>
      </c>
      <c r="T295" s="222" t="n">
        <v>0</v>
      </c>
      <c r="U295" s="222" t="n">
        <f aca="false">K295-P295</f>
        <v>-7843844.5</v>
      </c>
      <c r="V295" s="222" t="n">
        <f aca="false">L295-Q295</f>
        <v>0</v>
      </c>
      <c r="W295" s="222" t="n">
        <f aca="false">M295-R295</f>
        <v>-196096.12</v>
      </c>
      <c r="X295" s="222" t="n">
        <f aca="false">N295-S295</f>
        <v>-196096.12</v>
      </c>
      <c r="Y295" s="222" t="n">
        <f aca="false">O295-T295</f>
        <v>0</v>
      </c>
      <c r="Z295" s="219" t="s">
        <v>460</v>
      </c>
      <c r="AA295" s="219" t="s">
        <v>161</v>
      </c>
      <c r="AB295" s="219" t="s">
        <v>124</v>
      </c>
    </row>
    <row r="296" customFormat="false" ht="14.4" hidden="false" customHeight="false" outlineLevel="0" collapsed="false">
      <c r="A296" s="219" t="s">
        <v>151</v>
      </c>
      <c r="B296" s="221" t="n">
        <v>43101</v>
      </c>
      <c r="C296" s="221" t="n">
        <v>43101</v>
      </c>
      <c r="D296" s="219" t="s">
        <v>456</v>
      </c>
      <c r="E296" s="220" t="s">
        <v>749</v>
      </c>
      <c r="F296" s="220" t="s">
        <v>669</v>
      </c>
      <c r="G296" s="219" t="s">
        <v>463</v>
      </c>
      <c r="H296" s="219" t="s">
        <v>161</v>
      </c>
      <c r="I296" s="222" t="n">
        <v>5</v>
      </c>
      <c r="J296" s="220"/>
      <c r="K296" s="220"/>
      <c r="L296" s="220"/>
      <c r="M296" s="220"/>
      <c r="N296" s="220"/>
      <c r="O296" s="220"/>
      <c r="P296" s="222" t="n">
        <v>177760</v>
      </c>
      <c r="Q296" s="222" t="n">
        <v>0</v>
      </c>
      <c r="R296" s="222" t="n">
        <v>4444</v>
      </c>
      <c r="S296" s="222" t="n">
        <v>4444</v>
      </c>
      <c r="T296" s="222" t="n">
        <v>0</v>
      </c>
      <c r="U296" s="222" t="n">
        <f aca="false">K296-P296</f>
        <v>-177760</v>
      </c>
      <c r="V296" s="222" t="n">
        <f aca="false">L296-Q296</f>
        <v>0</v>
      </c>
      <c r="W296" s="222" t="n">
        <f aca="false">M296-R296</f>
        <v>-4444</v>
      </c>
      <c r="X296" s="222" t="n">
        <f aca="false">N296-S296</f>
        <v>-4444</v>
      </c>
      <c r="Y296" s="222" t="n">
        <f aca="false">O296-T296</f>
        <v>0</v>
      </c>
      <c r="Z296" s="219" t="s">
        <v>460</v>
      </c>
      <c r="AA296" s="219" t="s">
        <v>161</v>
      </c>
      <c r="AB296" s="219" t="s">
        <v>124</v>
      </c>
    </row>
    <row r="297" customFormat="false" ht="14.4" hidden="false" customHeight="false" outlineLevel="0" collapsed="false">
      <c r="A297" s="219" t="s">
        <v>151</v>
      </c>
      <c r="B297" s="221" t="n">
        <v>43101</v>
      </c>
      <c r="C297" s="221" t="n">
        <v>43101</v>
      </c>
      <c r="D297" s="219" t="s">
        <v>456</v>
      </c>
      <c r="E297" s="220" t="s">
        <v>750</v>
      </c>
      <c r="F297" s="220" t="s">
        <v>751</v>
      </c>
      <c r="G297" s="219" t="s">
        <v>463</v>
      </c>
      <c r="H297" s="219" t="s">
        <v>161</v>
      </c>
      <c r="I297" s="222" t="n">
        <v>5</v>
      </c>
      <c r="J297" s="220"/>
      <c r="K297" s="220"/>
      <c r="L297" s="220"/>
      <c r="M297" s="220"/>
      <c r="N297" s="220"/>
      <c r="O297" s="220"/>
      <c r="P297" s="222" t="n">
        <v>1861785.34</v>
      </c>
      <c r="Q297" s="222" t="n">
        <v>0</v>
      </c>
      <c r="R297" s="222" t="n">
        <v>46544.64</v>
      </c>
      <c r="S297" s="222" t="n">
        <v>46544.64</v>
      </c>
      <c r="T297" s="222" t="n">
        <v>0</v>
      </c>
      <c r="U297" s="222" t="n">
        <f aca="false">K297-P297</f>
        <v>-1861785.34</v>
      </c>
      <c r="V297" s="222" t="n">
        <f aca="false">L297-Q297</f>
        <v>0</v>
      </c>
      <c r="W297" s="222" t="n">
        <f aca="false">M297-R297</f>
        <v>-46544.64</v>
      </c>
      <c r="X297" s="222" t="n">
        <f aca="false">N297-S297</f>
        <v>-46544.64</v>
      </c>
      <c r="Y297" s="222" t="n">
        <f aca="false">O297-T297</f>
        <v>0</v>
      </c>
      <c r="Z297" s="219" t="s">
        <v>460</v>
      </c>
      <c r="AA297" s="219" t="s">
        <v>161</v>
      </c>
      <c r="AB297" s="219" t="s">
        <v>124</v>
      </c>
    </row>
    <row r="298" customFormat="false" ht="14.4" hidden="false" customHeight="false" outlineLevel="0" collapsed="false">
      <c r="A298" s="219" t="s">
        <v>151</v>
      </c>
      <c r="B298" s="221" t="n">
        <v>43101</v>
      </c>
      <c r="C298" s="221" t="n">
        <v>43101</v>
      </c>
      <c r="D298" s="219" t="s">
        <v>456</v>
      </c>
      <c r="E298" s="220" t="s">
        <v>752</v>
      </c>
      <c r="F298" s="220" t="s">
        <v>753</v>
      </c>
      <c r="G298" s="219" t="s">
        <v>463</v>
      </c>
      <c r="H298" s="219" t="s">
        <v>161</v>
      </c>
      <c r="I298" s="222" t="n">
        <v>5</v>
      </c>
      <c r="J298" s="220"/>
      <c r="K298" s="220"/>
      <c r="L298" s="220"/>
      <c r="M298" s="220"/>
      <c r="N298" s="220"/>
      <c r="O298" s="220"/>
      <c r="P298" s="222" t="n">
        <v>5757000</v>
      </c>
      <c r="Q298" s="222" t="n">
        <v>0</v>
      </c>
      <c r="R298" s="222" t="n">
        <v>143925</v>
      </c>
      <c r="S298" s="222" t="n">
        <v>143925</v>
      </c>
      <c r="T298" s="222" t="n">
        <v>0</v>
      </c>
      <c r="U298" s="222" t="n">
        <f aca="false">K298-P298</f>
        <v>-5757000</v>
      </c>
      <c r="V298" s="222" t="n">
        <f aca="false">L298-Q298</f>
        <v>0</v>
      </c>
      <c r="W298" s="222" t="n">
        <f aca="false">M298-R298</f>
        <v>-143925</v>
      </c>
      <c r="X298" s="222" t="n">
        <f aca="false">N298-S298</f>
        <v>-143925</v>
      </c>
      <c r="Y298" s="222" t="n">
        <f aca="false">O298-T298</f>
        <v>0</v>
      </c>
      <c r="Z298" s="219" t="s">
        <v>460</v>
      </c>
      <c r="AA298" s="219" t="s">
        <v>161</v>
      </c>
      <c r="AB298" s="219" t="s">
        <v>124</v>
      </c>
    </row>
    <row r="299" customFormat="false" ht="14.4" hidden="false" customHeight="false" outlineLevel="0" collapsed="false">
      <c r="A299" s="219" t="s">
        <v>151</v>
      </c>
      <c r="B299" s="221" t="n">
        <v>43101</v>
      </c>
      <c r="C299" s="221" t="n">
        <v>43101</v>
      </c>
      <c r="D299" s="219" t="s">
        <v>456</v>
      </c>
      <c r="E299" s="220" t="s">
        <v>525</v>
      </c>
      <c r="F299" s="220" t="s">
        <v>526</v>
      </c>
      <c r="G299" s="219" t="s">
        <v>463</v>
      </c>
      <c r="H299" s="219" t="s">
        <v>161</v>
      </c>
      <c r="I299" s="222" t="n">
        <v>5</v>
      </c>
      <c r="J299" s="220"/>
      <c r="K299" s="220"/>
      <c r="L299" s="220"/>
      <c r="M299" s="220"/>
      <c r="N299" s="220"/>
      <c r="O299" s="220"/>
      <c r="P299" s="222" t="n">
        <v>189375</v>
      </c>
      <c r="Q299" s="222" t="n">
        <v>0</v>
      </c>
      <c r="R299" s="222" t="n">
        <v>4734.38</v>
      </c>
      <c r="S299" s="222" t="n">
        <v>4734.38</v>
      </c>
      <c r="T299" s="222" t="n">
        <v>0</v>
      </c>
      <c r="U299" s="222" t="n">
        <f aca="false">K299-P299</f>
        <v>-189375</v>
      </c>
      <c r="V299" s="222" t="n">
        <f aca="false">L299-Q299</f>
        <v>0</v>
      </c>
      <c r="W299" s="222" t="n">
        <f aca="false">M299-R299</f>
        <v>-4734.38</v>
      </c>
      <c r="X299" s="222" t="n">
        <f aca="false">N299-S299</f>
        <v>-4734.38</v>
      </c>
      <c r="Y299" s="222" t="n">
        <f aca="false">O299-T299</f>
        <v>0</v>
      </c>
      <c r="Z299" s="219" t="s">
        <v>460</v>
      </c>
      <c r="AA299" s="219" t="s">
        <v>161</v>
      </c>
      <c r="AB299" s="219" t="s">
        <v>124</v>
      </c>
    </row>
    <row r="300" customFormat="false" ht="14.4" hidden="false" customHeight="false" outlineLevel="0" collapsed="false">
      <c r="A300" s="219" t="s">
        <v>151</v>
      </c>
      <c r="B300" s="221" t="n">
        <v>43101</v>
      </c>
      <c r="C300" s="221" t="n">
        <v>43101</v>
      </c>
      <c r="D300" s="219" t="s">
        <v>456</v>
      </c>
      <c r="E300" s="220" t="s">
        <v>683</v>
      </c>
      <c r="F300" s="220" t="s">
        <v>669</v>
      </c>
      <c r="G300" s="219" t="s">
        <v>463</v>
      </c>
      <c r="H300" s="219" t="s">
        <v>161</v>
      </c>
      <c r="I300" s="222" t="n">
        <v>5</v>
      </c>
      <c r="J300" s="220"/>
      <c r="K300" s="220"/>
      <c r="L300" s="220"/>
      <c r="M300" s="220"/>
      <c r="N300" s="220"/>
      <c r="O300" s="220"/>
      <c r="P300" s="222" t="n">
        <v>1595295</v>
      </c>
      <c r="Q300" s="222" t="n">
        <v>0</v>
      </c>
      <c r="R300" s="222" t="n">
        <v>39882.38</v>
      </c>
      <c r="S300" s="222" t="n">
        <v>39882.38</v>
      </c>
      <c r="T300" s="222" t="n">
        <v>0</v>
      </c>
      <c r="U300" s="222" t="n">
        <f aca="false">K300-P300</f>
        <v>-1595295</v>
      </c>
      <c r="V300" s="222" t="n">
        <f aca="false">L300-Q300</f>
        <v>0</v>
      </c>
      <c r="W300" s="222" t="n">
        <f aca="false">M300-R300</f>
        <v>-39882.38</v>
      </c>
      <c r="X300" s="222" t="n">
        <f aca="false">N300-S300</f>
        <v>-39882.38</v>
      </c>
      <c r="Y300" s="222" t="n">
        <f aca="false">O300-T300</f>
        <v>0</v>
      </c>
      <c r="Z300" s="219" t="s">
        <v>460</v>
      </c>
      <c r="AA300" s="219" t="s">
        <v>161</v>
      </c>
      <c r="AB300" s="219" t="s">
        <v>124</v>
      </c>
    </row>
    <row r="301" customFormat="false" ht="14.4" hidden="false" customHeight="false" outlineLevel="0" collapsed="false">
      <c r="A301" s="219" t="s">
        <v>151</v>
      </c>
      <c r="B301" s="221" t="n">
        <v>43101</v>
      </c>
      <c r="C301" s="221" t="n">
        <v>43101</v>
      </c>
      <c r="D301" s="219" t="s">
        <v>456</v>
      </c>
      <c r="E301" s="220" t="s">
        <v>780</v>
      </c>
      <c r="F301" s="220" t="s">
        <v>781</v>
      </c>
      <c r="G301" s="219" t="s">
        <v>463</v>
      </c>
      <c r="H301" s="219" t="s">
        <v>161</v>
      </c>
      <c r="I301" s="222" t="n">
        <v>5</v>
      </c>
      <c r="J301" s="220"/>
      <c r="K301" s="220"/>
      <c r="L301" s="220"/>
      <c r="M301" s="220"/>
      <c r="N301" s="220"/>
      <c r="O301" s="220"/>
      <c r="P301" s="222" t="n">
        <v>371680</v>
      </c>
      <c r="Q301" s="222" t="n">
        <v>0</v>
      </c>
      <c r="R301" s="222" t="n">
        <v>9292</v>
      </c>
      <c r="S301" s="222" t="n">
        <v>9292</v>
      </c>
      <c r="T301" s="222" t="n">
        <v>0</v>
      </c>
      <c r="U301" s="222" t="n">
        <f aca="false">K301-P301</f>
        <v>-371680</v>
      </c>
      <c r="V301" s="222" t="n">
        <f aca="false">L301-Q301</f>
        <v>0</v>
      </c>
      <c r="W301" s="222" t="n">
        <f aca="false">M301-R301</f>
        <v>-9292</v>
      </c>
      <c r="X301" s="222" t="n">
        <f aca="false">N301-S301</f>
        <v>-9292</v>
      </c>
      <c r="Y301" s="222" t="n">
        <f aca="false">O301-T301</f>
        <v>0</v>
      </c>
      <c r="Z301" s="219" t="s">
        <v>460</v>
      </c>
      <c r="AA301" s="219" t="s">
        <v>161</v>
      </c>
      <c r="AB301" s="219" t="s">
        <v>124</v>
      </c>
    </row>
    <row r="302" customFormat="false" ht="14.4" hidden="false" customHeight="false" outlineLevel="0" collapsed="false">
      <c r="A302" s="219" t="s">
        <v>151</v>
      </c>
      <c r="B302" s="221" t="n">
        <v>43101</v>
      </c>
      <c r="C302" s="221" t="n">
        <v>43101</v>
      </c>
      <c r="D302" s="219" t="s">
        <v>456</v>
      </c>
      <c r="E302" s="220" t="s">
        <v>692</v>
      </c>
      <c r="F302" s="220" t="s">
        <v>693</v>
      </c>
      <c r="G302" s="219" t="s">
        <v>463</v>
      </c>
      <c r="H302" s="219" t="s">
        <v>161</v>
      </c>
      <c r="I302" s="222" t="n">
        <v>12</v>
      </c>
      <c r="J302" s="220"/>
      <c r="K302" s="220"/>
      <c r="L302" s="220"/>
      <c r="M302" s="220"/>
      <c r="N302" s="220"/>
      <c r="O302" s="220"/>
      <c r="P302" s="222" t="n">
        <v>100</v>
      </c>
      <c r="Q302" s="222" t="n">
        <v>0</v>
      </c>
      <c r="R302" s="222" t="n">
        <v>6</v>
      </c>
      <c r="S302" s="222" t="n">
        <v>6</v>
      </c>
      <c r="T302" s="222" t="n">
        <v>0</v>
      </c>
      <c r="U302" s="222" t="n">
        <f aca="false">K302-P302</f>
        <v>-100</v>
      </c>
      <c r="V302" s="222" t="n">
        <f aca="false">L302-Q302</f>
        <v>0</v>
      </c>
      <c r="W302" s="222" t="n">
        <f aca="false">M302-R302</f>
        <v>-6</v>
      </c>
      <c r="X302" s="222" t="n">
        <f aca="false">N302-S302</f>
        <v>-6</v>
      </c>
      <c r="Y302" s="222" t="n">
        <f aca="false">O302-T302</f>
        <v>0</v>
      </c>
      <c r="Z302" s="219" t="s">
        <v>460</v>
      </c>
      <c r="AA302" s="219" t="s">
        <v>161</v>
      </c>
      <c r="AB302" s="219" t="s">
        <v>124</v>
      </c>
    </row>
    <row r="303" customFormat="false" ht="14.4" hidden="false" customHeight="false" outlineLevel="0" collapsed="false">
      <c r="A303" s="219" t="s">
        <v>151</v>
      </c>
      <c r="B303" s="221" t="n">
        <v>43101</v>
      </c>
      <c r="C303" s="221" t="n">
        <v>43101</v>
      </c>
      <c r="D303" s="219" t="s">
        <v>456</v>
      </c>
      <c r="E303" s="220" t="s">
        <v>695</v>
      </c>
      <c r="F303" s="220" t="s">
        <v>696</v>
      </c>
      <c r="G303" s="219" t="s">
        <v>463</v>
      </c>
      <c r="H303" s="219" t="s">
        <v>161</v>
      </c>
      <c r="I303" s="222" t="n">
        <v>12</v>
      </c>
      <c r="J303" s="220"/>
      <c r="K303" s="220"/>
      <c r="L303" s="220"/>
      <c r="M303" s="220"/>
      <c r="N303" s="220"/>
      <c r="O303" s="220"/>
      <c r="P303" s="222" t="n">
        <v>100</v>
      </c>
      <c r="Q303" s="222" t="n">
        <v>0</v>
      </c>
      <c r="R303" s="222" t="n">
        <v>6</v>
      </c>
      <c r="S303" s="222" t="n">
        <v>6</v>
      </c>
      <c r="T303" s="222" t="n">
        <v>0</v>
      </c>
      <c r="U303" s="222" t="n">
        <f aca="false">K303-P303</f>
        <v>-100</v>
      </c>
      <c r="V303" s="222" t="n">
        <f aca="false">L303-Q303</f>
        <v>0</v>
      </c>
      <c r="W303" s="222" t="n">
        <f aca="false">M303-R303</f>
        <v>-6</v>
      </c>
      <c r="X303" s="222" t="n">
        <f aca="false">N303-S303</f>
        <v>-6</v>
      </c>
      <c r="Y303" s="222" t="n">
        <f aca="false">O303-T303</f>
        <v>0</v>
      </c>
      <c r="Z303" s="219" t="s">
        <v>460</v>
      </c>
      <c r="AA303" s="219" t="s">
        <v>161</v>
      </c>
      <c r="AB303" s="219" t="s">
        <v>124</v>
      </c>
    </row>
    <row r="304" customFormat="false" ht="14.4" hidden="false" customHeight="false" outlineLevel="0" collapsed="false">
      <c r="A304" s="219" t="s">
        <v>151</v>
      </c>
      <c r="B304" s="221" t="n">
        <v>43101</v>
      </c>
      <c r="C304" s="221" t="n">
        <v>43101</v>
      </c>
      <c r="D304" s="219" t="s">
        <v>456</v>
      </c>
      <c r="E304" s="220" t="s">
        <v>649</v>
      </c>
      <c r="F304" s="220" t="s">
        <v>650</v>
      </c>
      <c r="G304" s="219" t="s">
        <v>463</v>
      </c>
      <c r="H304" s="219" t="s">
        <v>161</v>
      </c>
      <c r="I304" s="222" t="n">
        <v>5</v>
      </c>
      <c r="J304" s="220"/>
      <c r="K304" s="220"/>
      <c r="L304" s="220"/>
      <c r="M304" s="220"/>
      <c r="N304" s="220"/>
      <c r="O304" s="220"/>
      <c r="P304" s="222" t="n">
        <v>2884560</v>
      </c>
      <c r="Q304" s="222" t="n">
        <v>0</v>
      </c>
      <c r="R304" s="222" t="n">
        <v>72114</v>
      </c>
      <c r="S304" s="222" t="n">
        <v>72114</v>
      </c>
      <c r="T304" s="222" t="n">
        <v>0</v>
      </c>
      <c r="U304" s="222" t="n">
        <f aca="false">K304-P304</f>
        <v>-2884560</v>
      </c>
      <c r="V304" s="222" t="n">
        <f aca="false">L304-Q304</f>
        <v>0</v>
      </c>
      <c r="W304" s="222" t="n">
        <f aca="false">M304-R304</f>
        <v>-72114</v>
      </c>
      <c r="X304" s="222" t="n">
        <f aca="false">N304-S304</f>
        <v>-72114</v>
      </c>
      <c r="Y304" s="222" t="n">
        <f aca="false">O304-T304</f>
        <v>0</v>
      </c>
      <c r="Z304" s="219" t="s">
        <v>460</v>
      </c>
      <c r="AA304" s="219" t="s">
        <v>161</v>
      </c>
      <c r="AB304" s="219" t="s">
        <v>124</v>
      </c>
    </row>
    <row r="305" customFormat="false" ht="14.4" hidden="false" customHeight="false" outlineLevel="0" collapsed="false">
      <c r="A305" s="219" t="s">
        <v>151</v>
      </c>
      <c r="B305" s="221" t="n">
        <v>43101</v>
      </c>
      <c r="C305" s="221" t="n">
        <v>43101</v>
      </c>
      <c r="D305" s="219" t="s">
        <v>456</v>
      </c>
      <c r="E305" s="220" t="s">
        <v>706</v>
      </c>
      <c r="F305" s="220" t="s">
        <v>634</v>
      </c>
      <c r="G305" s="219" t="s">
        <v>463</v>
      </c>
      <c r="H305" s="219" t="s">
        <v>161</v>
      </c>
      <c r="I305" s="222" t="n">
        <v>12</v>
      </c>
      <c r="J305" s="220"/>
      <c r="K305" s="220"/>
      <c r="L305" s="220"/>
      <c r="M305" s="220"/>
      <c r="N305" s="220"/>
      <c r="O305" s="220"/>
      <c r="P305" s="222" t="n">
        <v>100</v>
      </c>
      <c r="Q305" s="222" t="n">
        <v>0</v>
      </c>
      <c r="R305" s="222" t="n">
        <v>6</v>
      </c>
      <c r="S305" s="222" t="n">
        <v>6</v>
      </c>
      <c r="T305" s="222" t="n">
        <v>0</v>
      </c>
      <c r="U305" s="222" t="n">
        <f aca="false">K305-P305</f>
        <v>-100</v>
      </c>
      <c r="V305" s="222" t="n">
        <f aca="false">L305-Q305</f>
        <v>0</v>
      </c>
      <c r="W305" s="222" t="n">
        <f aca="false">M305-R305</f>
        <v>-6</v>
      </c>
      <c r="X305" s="222" t="n">
        <f aca="false">N305-S305</f>
        <v>-6</v>
      </c>
      <c r="Y305" s="222" t="n">
        <f aca="false">O305-T305</f>
        <v>0</v>
      </c>
      <c r="Z305" s="219" t="s">
        <v>460</v>
      </c>
      <c r="AA305" s="219" t="s">
        <v>161</v>
      </c>
      <c r="AB305" s="219" t="s">
        <v>124</v>
      </c>
    </row>
    <row r="306" customFormat="false" ht="14.4" hidden="false" customHeight="false" outlineLevel="0" collapsed="false">
      <c r="A306" s="219" t="s">
        <v>151</v>
      </c>
      <c r="B306" s="221" t="n">
        <v>43101</v>
      </c>
      <c r="C306" s="221" t="n">
        <v>43101</v>
      </c>
      <c r="D306" s="219" t="s">
        <v>456</v>
      </c>
      <c r="E306" s="220" t="s">
        <v>782</v>
      </c>
      <c r="F306" s="220" t="s">
        <v>736</v>
      </c>
      <c r="G306" s="219" t="s">
        <v>463</v>
      </c>
      <c r="H306" s="219" t="s">
        <v>161</v>
      </c>
      <c r="I306" s="222" t="n">
        <v>5</v>
      </c>
      <c r="J306" s="220"/>
      <c r="K306" s="220"/>
      <c r="L306" s="220"/>
      <c r="M306" s="220"/>
      <c r="N306" s="220"/>
      <c r="O306" s="220"/>
      <c r="P306" s="222" t="n">
        <v>1020100</v>
      </c>
      <c r="Q306" s="222" t="n">
        <v>0</v>
      </c>
      <c r="R306" s="222" t="n">
        <v>25502.5</v>
      </c>
      <c r="S306" s="222" t="n">
        <v>25502.5</v>
      </c>
      <c r="T306" s="222" t="n">
        <v>0</v>
      </c>
      <c r="U306" s="222" t="n">
        <f aca="false">K306-P306</f>
        <v>-1020100</v>
      </c>
      <c r="V306" s="222" t="n">
        <f aca="false">L306-Q306</f>
        <v>0</v>
      </c>
      <c r="W306" s="222" t="n">
        <f aca="false">M306-R306</f>
        <v>-25502.5</v>
      </c>
      <c r="X306" s="222" t="n">
        <f aca="false">N306-S306</f>
        <v>-25502.5</v>
      </c>
      <c r="Y306" s="222" t="n">
        <f aca="false">O306-T306</f>
        <v>0</v>
      </c>
      <c r="Z306" s="219" t="s">
        <v>460</v>
      </c>
      <c r="AA306" s="219" t="s">
        <v>161</v>
      </c>
      <c r="AB306" s="219" t="s">
        <v>124</v>
      </c>
    </row>
    <row r="307" customFormat="false" ht="14.4" hidden="false" customHeight="false" outlineLevel="0" collapsed="false">
      <c r="A307" s="219" t="s">
        <v>151</v>
      </c>
      <c r="B307" s="221" t="n">
        <v>43101</v>
      </c>
      <c r="C307" s="221" t="n">
        <v>43101</v>
      </c>
      <c r="D307" s="219" t="s">
        <v>664</v>
      </c>
      <c r="E307" s="220"/>
      <c r="F307" s="220" t="s">
        <v>467</v>
      </c>
      <c r="G307" s="219" t="s">
        <v>463</v>
      </c>
      <c r="H307" s="219" t="s">
        <v>161</v>
      </c>
      <c r="I307" s="222" t="n">
        <v>0</v>
      </c>
      <c r="J307" s="220"/>
      <c r="K307" s="220"/>
      <c r="L307" s="220"/>
      <c r="M307" s="220"/>
      <c r="N307" s="220"/>
      <c r="O307" s="220"/>
      <c r="P307" s="222" t="n">
        <v>134149</v>
      </c>
      <c r="Q307" s="222" t="n">
        <v>0</v>
      </c>
      <c r="R307" s="222" t="n">
        <v>0</v>
      </c>
      <c r="S307" s="222" t="n">
        <v>0</v>
      </c>
      <c r="T307" s="222" t="n">
        <v>0</v>
      </c>
      <c r="U307" s="222" t="n">
        <f aca="false">K307-P307</f>
        <v>-134149</v>
      </c>
      <c r="V307" s="222" t="n">
        <f aca="false">L307-Q307</f>
        <v>0</v>
      </c>
      <c r="W307" s="222" t="n">
        <f aca="false">M307-R307</f>
        <v>0</v>
      </c>
      <c r="X307" s="222" t="n">
        <f aca="false">N307-S307</f>
        <v>0</v>
      </c>
      <c r="Y307" s="222" t="n">
        <f aca="false">O307-T307</f>
        <v>0</v>
      </c>
      <c r="Z307" s="219" t="s">
        <v>665</v>
      </c>
      <c r="AA307" s="219" t="s">
        <v>161</v>
      </c>
      <c r="AB307" s="219" t="s">
        <v>124</v>
      </c>
    </row>
    <row r="308" customFormat="false" ht="14.4" hidden="false" customHeight="false" outlineLevel="0" collapsed="false">
      <c r="A308" s="219" t="s">
        <v>151</v>
      </c>
      <c r="B308" s="221" t="n">
        <v>43101</v>
      </c>
      <c r="C308" s="221" t="n">
        <v>43101</v>
      </c>
      <c r="D308" s="219" t="s">
        <v>666</v>
      </c>
      <c r="E308" s="220"/>
      <c r="F308" s="220" t="s">
        <v>467</v>
      </c>
      <c r="G308" s="219" t="s">
        <v>463</v>
      </c>
      <c r="H308" s="219" t="s">
        <v>161</v>
      </c>
      <c r="I308" s="222" t="n">
        <v>0</v>
      </c>
      <c r="J308" s="220"/>
      <c r="K308" s="220"/>
      <c r="L308" s="220"/>
      <c r="M308" s="220"/>
      <c r="N308" s="220"/>
      <c r="O308" s="220"/>
      <c r="P308" s="222" t="n">
        <v>4942474.74</v>
      </c>
      <c r="Q308" s="222" t="n">
        <v>0</v>
      </c>
      <c r="R308" s="222" t="n">
        <v>0</v>
      </c>
      <c r="S308" s="222" t="n">
        <v>0</v>
      </c>
      <c r="T308" s="222" t="n">
        <v>0</v>
      </c>
      <c r="U308" s="222" t="n">
        <f aca="false">K308-P308</f>
        <v>-4942474.74</v>
      </c>
      <c r="V308" s="222" t="n">
        <f aca="false">L308-Q308</f>
        <v>0</v>
      </c>
      <c r="W308" s="222" t="n">
        <f aca="false">M308-R308</f>
        <v>0</v>
      </c>
      <c r="X308" s="222" t="n">
        <f aca="false">N308-S308</f>
        <v>0</v>
      </c>
      <c r="Y308" s="222" t="n">
        <f aca="false">O308-T308</f>
        <v>0</v>
      </c>
      <c r="Z308" s="219" t="s">
        <v>665</v>
      </c>
      <c r="AA308" s="219" t="s">
        <v>161</v>
      </c>
      <c r="AB308" s="219" t="s">
        <v>124</v>
      </c>
    </row>
    <row r="309" customFormat="false" ht="14.4" hidden="false" customHeight="false" outlineLevel="0" collapsed="false">
      <c r="A309" s="219" t="s">
        <v>151</v>
      </c>
      <c r="B309" s="221" t="n">
        <v>43132</v>
      </c>
      <c r="C309" s="221" t="n">
        <v>43132</v>
      </c>
      <c r="D309" s="219" t="s">
        <v>456</v>
      </c>
      <c r="E309" s="220" t="s">
        <v>712</v>
      </c>
      <c r="F309" s="220" t="s">
        <v>713</v>
      </c>
      <c r="G309" s="219" t="s">
        <v>714</v>
      </c>
      <c r="H309" s="219" t="s">
        <v>161</v>
      </c>
      <c r="I309" s="222" t="n">
        <v>18</v>
      </c>
      <c r="J309" s="220"/>
      <c r="K309" s="220"/>
      <c r="L309" s="220"/>
      <c r="M309" s="220"/>
      <c r="N309" s="220"/>
      <c r="O309" s="220"/>
      <c r="P309" s="222" t="n">
        <v>22180</v>
      </c>
      <c r="Q309" s="222" t="n">
        <v>3992.4</v>
      </c>
      <c r="R309" s="222" t="n">
        <v>0</v>
      </c>
      <c r="S309" s="222" t="n">
        <v>0</v>
      </c>
      <c r="T309" s="222" t="n">
        <v>0</v>
      </c>
      <c r="U309" s="222" t="n">
        <f aca="false">K309-P309</f>
        <v>-22180</v>
      </c>
      <c r="V309" s="222" t="n">
        <f aca="false">L309-Q309</f>
        <v>-3992.4</v>
      </c>
      <c r="W309" s="222" t="n">
        <f aca="false">M309-R309</f>
        <v>0</v>
      </c>
      <c r="X309" s="222" t="n">
        <f aca="false">N309-S309</f>
        <v>0</v>
      </c>
      <c r="Y309" s="222" t="n">
        <f aca="false">O309-T309</f>
        <v>0</v>
      </c>
      <c r="Z309" s="219" t="s">
        <v>460</v>
      </c>
      <c r="AA309" s="219" t="s">
        <v>161</v>
      </c>
      <c r="AB309" s="219" t="s">
        <v>124</v>
      </c>
    </row>
    <row r="310" customFormat="false" ht="14.4" hidden="false" customHeight="false" outlineLevel="0" collapsed="false">
      <c r="A310" s="219" t="s">
        <v>151</v>
      </c>
      <c r="B310" s="221" t="n">
        <v>43132</v>
      </c>
      <c r="C310" s="221" t="n">
        <v>43132</v>
      </c>
      <c r="D310" s="219" t="s">
        <v>456</v>
      </c>
      <c r="E310" s="220" t="s">
        <v>715</v>
      </c>
      <c r="F310" s="220" t="s">
        <v>716</v>
      </c>
      <c r="G310" s="219" t="s">
        <v>717</v>
      </c>
      <c r="H310" s="219" t="s">
        <v>161</v>
      </c>
      <c r="I310" s="222" t="n">
        <v>18</v>
      </c>
      <c r="J310" s="220"/>
      <c r="K310" s="220"/>
      <c r="L310" s="220"/>
      <c r="M310" s="220"/>
      <c r="N310" s="220"/>
      <c r="O310" s="220"/>
      <c r="P310" s="222" t="n">
        <v>4400</v>
      </c>
      <c r="Q310" s="222" t="n">
        <v>792</v>
      </c>
      <c r="R310" s="222" t="n">
        <v>0</v>
      </c>
      <c r="S310" s="222" t="n">
        <v>0</v>
      </c>
      <c r="T310" s="222" t="n">
        <v>0</v>
      </c>
      <c r="U310" s="222" t="n">
        <f aca="false">K310-P310</f>
        <v>-4400</v>
      </c>
      <c r="V310" s="222" t="n">
        <f aca="false">L310-Q310</f>
        <v>-792</v>
      </c>
      <c r="W310" s="222" t="n">
        <f aca="false">M310-R310</f>
        <v>0</v>
      </c>
      <c r="X310" s="222" t="n">
        <f aca="false">N310-S310</f>
        <v>0</v>
      </c>
      <c r="Y310" s="222" t="n">
        <f aca="false">O310-T310</f>
        <v>0</v>
      </c>
      <c r="Z310" s="219" t="s">
        <v>460</v>
      </c>
      <c r="AA310" s="219" t="s">
        <v>161</v>
      </c>
      <c r="AB310" s="219" t="s">
        <v>124</v>
      </c>
    </row>
    <row r="311" customFormat="false" ht="14.4" hidden="false" customHeight="false" outlineLevel="0" collapsed="false">
      <c r="A311" s="219" t="s">
        <v>151</v>
      </c>
      <c r="B311" s="221" t="n">
        <v>43132</v>
      </c>
      <c r="C311" s="221" t="n">
        <v>43132</v>
      </c>
      <c r="D311" s="219" t="s">
        <v>456</v>
      </c>
      <c r="E311" s="220" t="s">
        <v>718</v>
      </c>
      <c r="F311" s="220" t="s">
        <v>476</v>
      </c>
      <c r="G311" s="219" t="s">
        <v>719</v>
      </c>
      <c r="H311" s="219" t="s">
        <v>161</v>
      </c>
      <c r="I311" s="222" t="n">
        <v>18</v>
      </c>
      <c r="J311" s="220"/>
      <c r="K311" s="220"/>
      <c r="L311" s="220"/>
      <c r="M311" s="220"/>
      <c r="N311" s="220"/>
      <c r="O311" s="220"/>
      <c r="P311" s="222" t="n">
        <v>493</v>
      </c>
      <c r="Q311" s="222" t="n">
        <v>88.74</v>
      </c>
      <c r="R311" s="222" t="n">
        <v>0</v>
      </c>
      <c r="S311" s="222" t="n">
        <v>0</v>
      </c>
      <c r="T311" s="222" t="n">
        <v>0</v>
      </c>
      <c r="U311" s="222" t="n">
        <f aca="false">K311-P311</f>
        <v>-493</v>
      </c>
      <c r="V311" s="222" t="n">
        <f aca="false">L311-Q311</f>
        <v>-88.74</v>
      </c>
      <c r="W311" s="222" t="n">
        <f aca="false">M311-R311</f>
        <v>0</v>
      </c>
      <c r="X311" s="222" t="n">
        <f aca="false">N311-S311</f>
        <v>0</v>
      </c>
      <c r="Y311" s="222" t="n">
        <f aca="false">O311-T311</f>
        <v>0</v>
      </c>
      <c r="Z311" s="219" t="s">
        <v>460</v>
      </c>
      <c r="AA311" s="219" t="s">
        <v>161</v>
      </c>
      <c r="AB311" s="219" t="s">
        <v>124</v>
      </c>
    </row>
    <row r="312" customFormat="false" ht="14.4" hidden="false" customHeight="false" outlineLevel="0" collapsed="false">
      <c r="A312" s="219" t="s">
        <v>151</v>
      </c>
      <c r="B312" s="221" t="n">
        <v>43132</v>
      </c>
      <c r="C312" s="221" t="n">
        <v>43132</v>
      </c>
      <c r="D312" s="219" t="s">
        <v>456</v>
      </c>
      <c r="E312" s="220" t="s">
        <v>771</v>
      </c>
      <c r="F312" s="220" t="s">
        <v>772</v>
      </c>
      <c r="G312" s="219" t="s">
        <v>719</v>
      </c>
      <c r="H312" s="219" t="s">
        <v>161</v>
      </c>
      <c r="I312" s="222" t="n">
        <v>5</v>
      </c>
      <c r="J312" s="220"/>
      <c r="K312" s="220"/>
      <c r="L312" s="220"/>
      <c r="M312" s="220"/>
      <c r="N312" s="220"/>
      <c r="O312" s="220"/>
      <c r="P312" s="222" t="n">
        <v>355813.3</v>
      </c>
      <c r="Q312" s="222" t="n">
        <v>17790.67</v>
      </c>
      <c r="R312" s="222" t="n">
        <v>0</v>
      </c>
      <c r="S312" s="222" t="n">
        <v>0</v>
      </c>
      <c r="T312" s="222" t="n">
        <v>0</v>
      </c>
      <c r="U312" s="222" t="n">
        <f aca="false">K312-P312</f>
        <v>-355813.3</v>
      </c>
      <c r="V312" s="222" t="n">
        <f aca="false">L312-Q312</f>
        <v>-17790.67</v>
      </c>
      <c r="W312" s="222" t="n">
        <f aca="false">M312-R312</f>
        <v>0</v>
      </c>
      <c r="X312" s="222" t="n">
        <f aca="false">N312-S312</f>
        <v>0</v>
      </c>
      <c r="Y312" s="222" t="n">
        <f aca="false">O312-T312</f>
        <v>0</v>
      </c>
      <c r="Z312" s="219" t="s">
        <v>460</v>
      </c>
      <c r="AA312" s="219" t="s">
        <v>161</v>
      </c>
      <c r="AB312" s="219" t="s">
        <v>124</v>
      </c>
    </row>
    <row r="313" customFormat="false" ht="14.4" hidden="false" customHeight="false" outlineLevel="0" collapsed="false">
      <c r="A313" s="219" t="s">
        <v>151</v>
      </c>
      <c r="B313" s="221" t="n">
        <v>43132</v>
      </c>
      <c r="C313" s="221" t="n">
        <v>43132</v>
      </c>
      <c r="D313" s="219" t="s">
        <v>456</v>
      </c>
      <c r="E313" s="220" t="s">
        <v>773</v>
      </c>
      <c r="F313" s="220" t="s">
        <v>774</v>
      </c>
      <c r="G313" s="219" t="s">
        <v>719</v>
      </c>
      <c r="H313" s="219" t="s">
        <v>161</v>
      </c>
      <c r="I313" s="222" t="n">
        <v>5</v>
      </c>
      <c r="J313" s="220"/>
      <c r="K313" s="220"/>
      <c r="L313" s="220"/>
      <c r="M313" s="220"/>
      <c r="N313" s="220"/>
      <c r="O313" s="220"/>
      <c r="P313" s="222" t="n">
        <v>2761360</v>
      </c>
      <c r="Q313" s="222" t="n">
        <v>138068.03</v>
      </c>
      <c r="R313" s="222" t="n">
        <v>0</v>
      </c>
      <c r="S313" s="222" t="n">
        <v>0</v>
      </c>
      <c r="T313" s="222" t="n">
        <v>0</v>
      </c>
      <c r="U313" s="222" t="n">
        <f aca="false">K313-P313</f>
        <v>-2761360</v>
      </c>
      <c r="V313" s="222" t="n">
        <f aca="false">L313-Q313</f>
        <v>-138068.03</v>
      </c>
      <c r="W313" s="222" t="n">
        <f aca="false">M313-R313</f>
        <v>0</v>
      </c>
      <c r="X313" s="222" t="n">
        <f aca="false">N313-S313</f>
        <v>0</v>
      </c>
      <c r="Y313" s="222" t="n">
        <f aca="false">O313-T313</f>
        <v>0</v>
      </c>
      <c r="Z313" s="219" t="s">
        <v>460</v>
      </c>
      <c r="AA313" s="219" t="s">
        <v>161</v>
      </c>
      <c r="AB313" s="219" t="s">
        <v>124</v>
      </c>
    </row>
    <row r="314" customFormat="false" ht="14.4" hidden="false" customHeight="false" outlineLevel="0" collapsed="false">
      <c r="A314" s="219" t="s">
        <v>151</v>
      </c>
      <c r="B314" s="221" t="n">
        <v>43132</v>
      </c>
      <c r="C314" s="221" t="n">
        <v>43132</v>
      </c>
      <c r="D314" s="219" t="s">
        <v>456</v>
      </c>
      <c r="E314" s="220" t="s">
        <v>783</v>
      </c>
      <c r="F314" s="220" t="s">
        <v>708</v>
      </c>
      <c r="G314" s="219" t="s">
        <v>719</v>
      </c>
      <c r="H314" s="219" t="s">
        <v>161</v>
      </c>
      <c r="I314" s="222" t="n">
        <v>5</v>
      </c>
      <c r="J314" s="220"/>
      <c r="K314" s="220"/>
      <c r="L314" s="220"/>
      <c r="M314" s="220"/>
      <c r="N314" s="220"/>
      <c r="O314" s="220"/>
      <c r="P314" s="222" t="n">
        <v>1082119</v>
      </c>
      <c r="Q314" s="222" t="n">
        <v>54105.95</v>
      </c>
      <c r="R314" s="222" t="n">
        <v>0</v>
      </c>
      <c r="S314" s="222" t="n">
        <v>0</v>
      </c>
      <c r="T314" s="222" t="n">
        <v>0</v>
      </c>
      <c r="U314" s="222" t="n">
        <f aca="false">K314-P314</f>
        <v>-1082119</v>
      </c>
      <c r="V314" s="222" t="n">
        <f aca="false">L314-Q314</f>
        <v>-54105.95</v>
      </c>
      <c r="W314" s="222" t="n">
        <f aca="false">M314-R314</f>
        <v>0</v>
      </c>
      <c r="X314" s="222" t="n">
        <f aca="false">N314-S314</f>
        <v>0</v>
      </c>
      <c r="Y314" s="222" t="n">
        <f aca="false">O314-T314</f>
        <v>0</v>
      </c>
      <c r="Z314" s="219" t="s">
        <v>460</v>
      </c>
      <c r="AA314" s="219" t="s">
        <v>161</v>
      </c>
      <c r="AB314" s="219" t="s">
        <v>124</v>
      </c>
    </row>
    <row r="315" customFormat="false" ht="14.4" hidden="false" customHeight="false" outlineLevel="0" collapsed="false">
      <c r="A315" s="219" t="s">
        <v>151</v>
      </c>
      <c r="B315" s="221" t="n">
        <v>43132</v>
      </c>
      <c r="C315" s="221" t="n">
        <v>43132</v>
      </c>
      <c r="D315" s="219" t="s">
        <v>456</v>
      </c>
      <c r="E315" s="220" t="s">
        <v>725</v>
      </c>
      <c r="F315" s="220" t="s">
        <v>726</v>
      </c>
      <c r="G315" s="219" t="s">
        <v>727</v>
      </c>
      <c r="H315" s="219" t="s">
        <v>161</v>
      </c>
      <c r="I315" s="222" t="n">
        <v>18</v>
      </c>
      <c r="J315" s="220"/>
      <c r="K315" s="220"/>
      <c r="L315" s="220"/>
      <c r="M315" s="220"/>
      <c r="N315" s="220"/>
      <c r="O315" s="220"/>
      <c r="P315" s="222" t="n">
        <v>39669</v>
      </c>
      <c r="Q315" s="222" t="n">
        <v>7140.42</v>
      </c>
      <c r="R315" s="222" t="n">
        <v>0</v>
      </c>
      <c r="S315" s="222" t="n">
        <v>0</v>
      </c>
      <c r="T315" s="222" t="n">
        <v>0</v>
      </c>
      <c r="U315" s="222" t="n">
        <f aca="false">K315-P315</f>
        <v>-39669</v>
      </c>
      <c r="V315" s="222" t="n">
        <f aca="false">L315-Q315</f>
        <v>-7140.42</v>
      </c>
      <c r="W315" s="222" t="n">
        <f aca="false">M315-R315</f>
        <v>0</v>
      </c>
      <c r="X315" s="222" t="n">
        <f aca="false">N315-S315</f>
        <v>0</v>
      </c>
      <c r="Y315" s="222" t="n">
        <f aca="false">O315-T315</f>
        <v>0</v>
      </c>
      <c r="Z315" s="219" t="s">
        <v>460</v>
      </c>
      <c r="AA315" s="219" t="s">
        <v>161</v>
      </c>
      <c r="AB315" s="219" t="s">
        <v>124</v>
      </c>
    </row>
    <row r="316" customFormat="false" ht="14.4" hidden="false" customHeight="false" outlineLevel="0" collapsed="false">
      <c r="A316" s="219" t="s">
        <v>151</v>
      </c>
      <c r="B316" s="221" t="n">
        <v>43132</v>
      </c>
      <c r="C316" s="221" t="n">
        <v>43132</v>
      </c>
      <c r="D316" s="219" t="s">
        <v>456</v>
      </c>
      <c r="E316" s="220" t="s">
        <v>457</v>
      </c>
      <c r="F316" s="220" t="s">
        <v>458</v>
      </c>
      <c r="G316" s="219" t="s">
        <v>459</v>
      </c>
      <c r="H316" s="219" t="s">
        <v>161</v>
      </c>
      <c r="I316" s="222" t="n">
        <v>18</v>
      </c>
      <c r="J316" s="220"/>
      <c r="K316" s="220"/>
      <c r="L316" s="220"/>
      <c r="M316" s="220"/>
      <c r="N316" s="220"/>
      <c r="O316" s="220"/>
      <c r="P316" s="222" t="n">
        <v>76982</v>
      </c>
      <c r="Q316" s="222" t="n">
        <v>13856.76</v>
      </c>
      <c r="R316" s="222" t="n">
        <v>0</v>
      </c>
      <c r="S316" s="222" t="n">
        <v>0</v>
      </c>
      <c r="T316" s="222" t="n">
        <v>0</v>
      </c>
      <c r="U316" s="222" t="n">
        <f aca="false">K316-P316</f>
        <v>-76982</v>
      </c>
      <c r="V316" s="222" t="n">
        <f aca="false">L316-Q316</f>
        <v>-13856.76</v>
      </c>
      <c r="W316" s="222" t="n">
        <f aca="false">M316-R316</f>
        <v>0</v>
      </c>
      <c r="X316" s="222" t="n">
        <f aca="false">N316-S316</f>
        <v>0</v>
      </c>
      <c r="Y316" s="222" t="n">
        <f aca="false">O316-T316</f>
        <v>0</v>
      </c>
      <c r="Z316" s="219" t="s">
        <v>460</v>
      </c>
      <c r="AA316" s="219" t="s">
        <v>161</v>
      </c>
      <c r="AB316" s="219" t="s">
        <v>124</v>
      </c>
    </row>
    <row r="317" customFormat="false" ht="14.4" hidden="false" customHeight="false" outlineLevel="0" collapsed="false">
      <c r="A317" s="219" t="s">
        <v>151</v>
      </c>
      <c r="B317" s="221" t="n">
        <v>43132</v>
      </c>
      <c r="C317" s="221" t="n">
        <v>43132</v>
      </c>
      <c r="D317" s="219" t="s">
        <v>456</v>
      </c>
      <c r="E317" s="220" t="s">
        <v>728</v>
      </c>
      <c r="F317" s="220" t="s">
        <v>729</v>
      </c>
      <c r="G317" s="219" t="s">
        <v>730</v>
      </c>
      <c r="H317" s="219" t="s">
        <v>161</v>
      </c>
      <c r="I317" s="222" t="n">
        <v>18</v>
      </c>
      <c r="J317" s="220"/>
      <c r="K317" s="220"/>
      <c r="L317" s="220"/>
      <c r="M317" s="220"/>
      <c r="N317" s="220"/>
      <c r="O317" s="220"/>
      <c r="P317" s="222" t="n">
        <v>450</v>
      </c>
      <c r="Q317" s="222" t="n">
        <v>81</v>
      </c>
      <c r="R317" s="222" t="n">
        <v>0</v>
      </c>
      <c r="S317" s="222" t="n">
        <v>0</v>
      </c>
      <c r="T317" s="222" t="n">
        <v>0</v>
      </c>
      <c r="U317" s="222" t="n">
        <f aca="false">K317-P317</f>
        <v>-450</v>
      </c>
      <c r="V317" s="222" t="n">
        <f aca="false">L317-Q317</f>
        <v>-81</v>
      </c>
      <c r="W317" s="222" t="n">
        <f aca="false">M317-R317</f>
        <v>0</v>
      </c>
      <c r="X317" s="222" t="n">
        <f aca="false">N317-S317</f>
        <v>0</v>
      </c>
      <c r="Y317" s="222" t="n">
        <f aca="false">O317-T317</f>
        <v>0</v>
      </c>
      <c r="Z317" s="219" t="s">
        <v>460</v>
      </c>
      <c r="AA317" s="219" t="s">
        <v>161</v>
      </c>
      <c r="AB317" s="219" t="s">
        <v>124</v>
      </c>
    </row>
    <row r="318" customFormat="false" ht="14.4" hidden="false" customHeight="false" outlineLevel="0" collapsed="false">
      <c r="A318" s="219" t="s">
        <v>151</v>
      </c>
      <c r="B318" s="221" t="n">
        <v>43132</v>
      </c>
      <c r="C318" s="221" t="n">
        <v>43132</v>
      </c>
      <c r="D318" s="219" t="s">
        <v>456</v>
      </c>
      <c r="E318" s="220" t="s">
        <v>737</v>
      </c>
      <c r="F318" s="220" t="s">
        <v>545</v>
      </c>
      <c r="G318" s="219" t="s">
        <v>463</v>
      </c>
      <c r="H318" s="219" t="s">
        <v>161</v>
      </c>
      <c r="I318" s="222" t="n">
        <v>5</v>
      </c>
      <c r="J318" s="220"/>
      <c r="K318" s="220"/>
      <c r="L318" s="220"/>
      <c r="M318" s="220"/>
      <c r="N318" s="220"/>
      <c r="O318" s="220"/>
      <c r="P318" s="222" t="n">
        <v>1456726.32</v>
      </c>
      <c r="Q318" s="222" t="n">
        <v>0</v>
      </c>
      <c r="R318" s="222" t="n">
        <v>36418.16</v>
      </c>
      <c r="S318" s="222" t="n">
        <v>36418.16</v>
      </c>
      <c r="T318" s="222" t="n">
        <v>0</v>
      </c>
      <c r="U318" s="222" t="n">
        <f aca="false">K318-P318</f>
        <v>-1456726.32</v>
      </c>
      <c r="V318" s="222" t="n">
        <f aca="false">L318-Q318</f>
        <v>0</v>
      </c>
      <c r="W318" s="222" t="n">
        <f aca="false">M318-R318</f>
        <v>-36418.16</v>
      </c>
      <c r="X318" s="222" t="n">
        <f aca="false">N318-S318</f>
        <v>-36418.16</v>
      </c>
      <c r="Y318" s="222" t="n">
        <f aca="false">O318-T318</f>
        <v>0</v>
      </c>
      <c r="Z318" s="219" t="s">
        <v>460</v>
      </c>
      <c r="AA318" s="219" t="s">
        <v>161</v>
      </c>
      <c r="AB318" s="219" t="s">
        <v>124</v>
      </c>
    </row>
    <row r="319" customFormat="false" ht="14.4" hidden="false" customHeight="false" outlineLevel="0" collapsed="false">
      <c r="A319" s="219" t="s">
        <v>151</v>
      </c>
      <c r="B319" s="221" t="n">
        <v>43132</v>
      </c>
      <c r="C319" s="221" t="n">
        <v>43132</v>
      </c>
      <c r="D319" s="219" t="s">
        <v>456</v>
      </c>
      <c r="E319" s="220" t="s">
        <v>738</v>
      </c>
      <c r="F319" s="220" t="s">
        <v>739</v>
      </c>
      <c r="G319" s="219" t="s">
        <v>463</v>
      </c>
      <c r="H319" s="219" t="s">
        <v>161</v>
      </c>
      <c r="I319" s="222" t="n">
        <v>18</v>
      </c>
      <c r="J319" s="220"/>
      <c r="K319" s="220"/>
      <c r="L319" s="220"/>
      <c r="M319" s="220"/>
      <c r="N319" s="220"/>
      <c r="O319" s="220"/>
      <c r="P319" s="222" t="n">
        <v>1332</v>
      </c>
      <c r="Q319" s="222" t="n">
        <v>0</v>
      </c>
      <c r="R319" s="222" t="n">
        <v>119.88</v>
      </c>
      <c r="S319" s="222" t="n">
        <v>119.88</v>
      </c>
      <c r="T319" s="222" t="n">
        <v>0</v>
      </c>
      <c r="U319" s="222" t="n">
        <f aca="false">K319-P319</f>
        <v>-1332</v>
      </c>
      <c r="V319" s="222" t="n">
        <f aca="false">L319-Q319</f>
        <v>0</v>
      </c>
      <c r="W319" s="222" t="n">
        <f aca="false">M319-R319</f>
        <v>-119.88</v>
      </c>
      <c r="X319" s="222" t="n">
        <f aca="false">N319-S319</f>
        <v>-119.88</v>
      </c>
      <c r="Y319" s="222" t="n">
        <f aca="false">O319-T319</f>
        <v>0</v>
      </c>
      <c r="Z319" s="219" t="s">
        <v>460</v>
      </c>
      <c r="AA319" s="219" t="s">
        <v>161</v>
      </c>
      <c r="AB319" s="219" t="s">
        <v>124</v>
      </c>
    </row>
    <row r="320" customFormat="false" ht="14.4" hidden="false" customHeight="false" outlineLevel="0" collapsed="false">
      <c r="A320" s="219" t="s">
        <v>151</v>
      </c>
      <c r="B320" s="221" t="n">
        <v>43132</v>
      </c>
      <c r="C320" s="221" t="n">
        <v>43132</v>
      </c>
      <c r="D320" s="219" t="s">
        <v>456</v>
      </c>
      <c r="E320" s="220" t="s">
        <v>668</v>
      </c>
      <c r="F320" s="220" t="s">
        <v>669</v>
      </c>
      <c r="G320" s="219" t="s">
        <v>463</v>
      </c>
      <c r="H320" s="219" t="s">
        <v>161</v>
      </c>
      <c r="I320" s="222" t="n">
        <v>5</v>
      </c>
      <c r="J320" s="220"/>
      <c r="K320" s="220"/>
      <c r="L320" s="220"/>
      <c r="M320" s="220"/>
      <c r="N320" s="220"/>
      <c r="O320" s="220"/>
      <c r="P320" s="222" t="n">
        <v>11309636.61</v>
      </c>
      <c r="Q320" s="222" t="n">
        <v>0</v>
      </c>
      <c r="R320" s="222" t="n">
        <v>282741.02</v>
      </c>
      <c r="S320" s="222" t="n">
        <v>282741.02</v>
      </c>
      <c r="T320" s="222" t="n">
        <v>0</v>
      </c>
      <c r="U320" s="222" t="n">
        <f aca="false">K320-P320</f>
        <v>-11309636.61</v>
      </c>
      <c r="V320" s="222" t="n">
        <f aca="false">L320-Q320</f>
        <v>0</v>
      </c>
      <c r="W320" s="222" t="n">
        <f aca="false">M320-R320</f>
        <v>-282741.02</v>
      </c>
      <c r="X320" s="222" t="n">
        <f aca="false">N320-S320</f>
        <v>-282741.02</v>
      </c>
      <c r="Y320" s="222" t="n">
        <f aca="false">O320-T320</f>
        <v>0</v>
      </c>
      <c r="Z320" s="219" t="s">
        <v>460</v>
      </c>
      <c r="AA320" s="219" t="s">
        <v>161</v>
      </c>
      <c r="AB320" s="219" t="s">
        <v>124</v>
      </c>
    </row>
    <row r="321" customFormat="false" ht="14.4" hidden="false" customHeight="false" outlineLevel="0" collapsed="false">
      <c r="A321" s="219" t="s">
        <v>151</v>
      </c>
      <c r="B321" s="221" t="n">
        <v>43132</v>
      </c>
      <c r="C321" s="221" t="n">
        <v>43132</v>
      </c>
      <c r="D321" s="219" t="s">
        <v>456</v>
      </c>
      <c r="E321" s="220" t="s">
        <v>461</v>
      </c>
      <c r="F321" s="220" t="s">
        <v>462</v>
      </c>
      <c r="G321" s="219" t="s">
        <v>463</v>
      </c>
      <c r="H321" s="219" t="s">
        <v>161</v>
      </c>
      <c r="I321" s="222" t="n">
        <v>5</v>
      </c>
      <c r="J321" s="220"/>
      <c r="K321" s="220"/>
      <c r="L321" s="220"/>
      <c r="M321" s="220"/>
      <c r="N321" s="220"/>
      <c r="O321" s="220"/>
      <c r="P321" s="222" t="n">
        <v>108611436.9</v>
      </c>
      <c r="Q321" s="222" t="n">
        <v>0</v>
      </c>
      <c r="R321" s="222" t="n">
        <v>2715286.15</v>
      </c>
      <c r="S321" s="222" t="n">
        <v>2715286.15</v>
      </c>
      <c r="T321" s="222" t="n">
        <v>0</v>
      </c>
      <c r="U321" s="222" t="n">
        <f aca="false">K321-P321</f>
        <v>-108611436.9</v>
      </c>
      <c r="V321" s="222" t="n">
        <f aca="false">L321-Q321</f>
        <v>0</v>
      </c>
      <c r="W321" s="222" t="n">
        <f aca="false">M321-R321</f>
        <v>-2715286.15</v>
      </c>
      <c r="X321" s="222" t="n">
        <f aca="false">N321-S321</f>
        <v>-2715286.15</v>
      </c>
      <c r="Y321" s="222" t="n">
        <f aca="false">O321-T321</f>
        <v>0</v>
      </c>
      <c r="Z321" s="219" t="s">
        <v>460</v>
      </c>
      <c r="AA321" s="219" t="s">
        <v>161</v>
      </c>
      <c r="AB321" s="219" t="s">
        <v>124</v>
      </c>
    </row>
    <row r="322" customFormat="false" ht="14.4" hidden="false" customHeight="false" outlineLevel="0" collapsed="false">
      <c r="A322" s="219" t="s">
        <v>151</v>
      </c>
      <c r="B322" s="221" t="n">
        <v>43132</v>
      </c>
      <c r="C322" s="221" t="n">
        <v>43132</v>
      </c>
      <c r="D322" s="219" t="s">
        <v>456</v>
      </c>
      <c r="E322" s="220" t="s">
        <v>752</v>
      </c>
      <c r="F322" s="220" t="s">
        <v>753</v>
      </c>
      <c r="G322" s="219" t="s">
        <v>463</v>
      </c>
      <c r="H322" s="219" t="s">
        <v>161</v>
      </c>
      <c r="I322" s="222" t="n">
        <v>5</v>
      </c>
      <c r="J322" s="220"/>
      <c r="K322" s="220"/>
      <c r="L322" s="220"/>
      <c r="M322" s="220"/>
      <c r="N322" s="220"/>
      <c r="O322" s="220"/>
      <c r="P322" s="222" t="n">
        <v>5164657.5</v>
      </c>
      <c r="Q322" s="222" t="n">
        <v>0</v>
      </c>
      <c r="R322" s="222" t="n">
        <v>129116.53</v>
      </c>
      <c r="S322" s="222" t="n">
        <v>129116.53</v>
      </c>
      <c r="T322" s="222" t="n">
        <v>0</v>
      </c>
      <c r="U322" s="222" t="n">
        <f aca="false">K322-P322</f>
        <v>-5164657.5</v>
      </c>
      <c r="V322" s="222" t="n">
        <f aca="false">L322-Q322</f>
        <v>0</v>
      </c>
      <c r="W322" s="222" t="n">
        <f aca="false">M322-R322</f>
        <v>-129116.53</v>
      </c>
      <c r="X322" s="222" t="n">
        <f aca="false">N322-S322</f>
        <v>-129116.53</v>
      </c>
      <c r="Y322" s="222" t="n">
        <f aca="false">O322-T322</f>
        <v>0</v>
      </c>
      <c r="Z322" s="219" t="s">
        <v>460</v>
      </c>
      <c r="AA322" s="219" t="s">
        <v>161</v>
      </c>
      <c r="AB322" s="219" t="s">
        <v>124</v>
      </c>
    </row>
    <row r="323" customFormat="false" ht="14.4" hidden="false" customHeight="false" outlineLevel="0" collapsed="false">
      <c r="A323" s="219" t="s">
        <v>151</v>
      </c>
      <c r="B323" s="221" t="n">
        <v>43132</v>
      </c>
      <c r="C323" s="221" t="n">
        <v>43132</v>
      </c>
      <c r="D323" s="219" t="s">
        <v>456</v>
      </c>
      <c r="E323" s="220" t="s">
        <v>780</v>
      </c>
      <c r="F323" s="220" t="s">
        <v>781</v>
      </c>
      <c r="G323" s="219" t="s">
        <v>463</v>
      </c>
      <c r="H323" s="219" t="s">
        <v>161</v>
      </c>
      <c r="I323" s="222" t="n">
        <v>5</v>
      </c>
      <c r="J323" s="220"/>
      <c r="K323" s="220"/>
      <c r="L323" s="220"/>
      <c r="M323" s="220"/>
      <c r="N323" s="220"/>
      <c r="O323" s="220"/>
      <c r="P323" s="222" t="n">
        <v>1909910</v>
      </c>
      <c r="Q323" s="222" t="n">
        <v>0</v>
      </c>
      <c r="R323" s="222" t="n">
        <v>47747.76</v>
      </c>
      <c r="S323" s="222" t="n">
        <v>47747.76</v>
      </c>
      <c r="T323" s="222" t="n">
        <v>0</v>
      </c>
      <c r="U323" s="222" t="n">
        <f aca="false">K323-P323</f>
        <v>-1909910</v>
      </c>
      <c r="V323" s="222" t="n">
        <f aca="false">L323-Q323</f>
        <v>0</v>
      </c>
      <c r="W323" s="222" t="n">
        <f aca="false">M323-R323</f>
        <v>-47747.76</v>
      </c>
      <c r="X323" s="222" t="n">
        <f aca="false">N323-S323</f>
        <v>-47747.76</v>
      </c>
      <c r="Y323" s="222" t="n">
        <f aca="false">O323-T323</f>
        <v>0</v>
      </c>
      <c r="Z323" s="219" t="s">
        <v>460</v>
      </c>
      <c r="AA323" s="219" t="s">
        <v>161</v>
      </c>
      <c r="AB323" s="219" t="s">
        <v>124</v>
      </c>
    </row>
    <row r="324" customFormat="false" ht="14.4" hidden="false" customHeight="false" outlineLevel="0" collapsed="false">
      <c r="A324" s="219" t="s">
        <v>151</v>
      </c>
      <c r="B324" s="221" t="n">
        <v>43132</v>
      </c>
      <c r="C324" s="221" t="n">
        <v>43132</v>
      </c>
      <c r="D324" s="219" t="s">
        <v>456</v>
      </c>
      <c r="E324" s="220" t="s">
        <v>692</v>
      </c>
      <c r="F324" s="220" t="s">
        <v>693</v>
      </c>
      <c r="G324" s="219" t="s">
        <v>463</v>
      </c>
      <c r="H324" s="219" t="s">
        <v>161</v>
      </c>
      <c r="I324" s="222" t="n">
        <v>12</v>
      </c>
      <c r="J324" s="220"/>
      <c r="K324" s="220"/>
      <c r="L324" s="220"/>
      <c r="M324" s="220"/>
      <c r="N324" s="220"/>
      <c r="O324" s="220"/>
      <c r="P324" s="222" t="n">
        <v>100</v>
      </c>
      <c r="Q324" s="222" t="n">
        <v>0</v>
      </c>
      <c r="R324" s="222" t="n">
        <v>6</v>
      </c>
      <c r="S324" s="222" t="n">
        <v>6</v>
      </c>
      <c r="T324" s="222" t="n">
        <v>0</v>
      </c>
      <c r="U324" s="222" t="n">
        <f aca="false">K324-P324</f>
        <v>-100</v>
      </c>
      <c r="V324" s="222" t="n">
        <f aca="false">L324-Q324</f>
        <v>0</v>
      </c>
      <c r="W324" s="222" t="n">
        <f aca="false">M324-R324</f>
        <v>-6</v>
      </c>
      <c r="X324" s="222" t="n">
        <f aca="false">N324-S324</f>
        <v>-6</v>
      </c>
      <c r="Y324" s="222" t="n">
        <f aca="false">O324-T324</f>
        <v>0</v>
      </c>
      <c r="Z324" s="219" t="s">
        <v>460</v>
      </c>
      <c r="AA324" s="219" t="s">
        <v>161</v>
      </c>
      <c r="AB324" s="219" t="s">
        <v>124</v>
      </c>
    </row>
    <row r="325" customFormat="false" ht="14.4" hidden="false" customHeight="false" outlineLevel="0" collapsed="false">
      <c r="A325" s="219" t="s">
        <v>151</v>
      </c>
      <c r="B325" s="221" t="n">
        <v>43132</v>
      </c>
      <c r="C325" s="221" t="n">
        <v>43132</v>
      </c>
      <c r="D325" s="219" t="s">
        <v>456</v>
      </c>
      <c r="E325" s="220" t="s">
        <v>784</v>
      </c>
      <c r="F325" s="220" t="s">
        <v>658</v>
      </c>
      <c r="G325" s="219" t="s">
        <v>463</v>
      </c>
      <c r="H325" s="219" t="s">
        <v>161</v>
      </c>
      <c r="I325" s="222" t="n">
        <v>12</v>
      </c>
      <c r="J325" s="220"/>
      <c r="K325" s="220"/>
      <c r="L325" s="220"/>
      <c r="M325" s="220"/>
      <c r="N325" s="220"/>
      <c r="O325" s="220"/>
      <c r="P325" s="222" t="n">
        <v>100</v>
      </c>
      <c r="Q325" s="222" t="n">
        <v>0</v>
      </c>
      <c r="R325" s="222" t="n">
        <v>6</v>
      </c>
      <c r="S325" s="222" t="n">
        <v>6</v>
      </c>
      <c r="T325" s="222" t="n">
        <v>0</v>
      </c>
      <c r="U325" s="222" t="n">
        <f aca="false">K325-P325</f>
        <v>-100</v>
      </c>
      <c r="V325" s="222" t="n">
        <f aca="false">L325-Q325</f>
        <v>0</v>
      </c>
      <c r="W325" s="222" t="n">
        <f aca="false">M325-R325</f>
        <v>-6</v>
      </c>
      <c r="X325" s="222" t="n">
        <f aca="false">N325-S325</f>
        <v>-6</v>
      </c>
      <c r="Y325" s="222" t="n">
        <f aca="false">O325-T325</f>
        <v>0</v>
      </c>
      <c r="Z325" s="219" t="s">
        <v>460</v>
      </c>
      <c r="AA325" s="219" t="s">
        <v>161</v>
      </c>
      <c r="AB325" s="219" t="s">
        <v>124</v>
      </c>
    </row>
    <row r="326" customFormat="false" ht="14.4" hidden="false" customHeight="false" outlineLevel="0" collapsed="false">
      <c r="A326" s="219" t="s">
        <v>151</v>
      </c>
      <c r="B326" s="221" t="n">
        <v>43132</v>
      </c>
      <c r="C326" s="221" t="n">
        <v>43132</v>
      </c>
      <c r="D326" s="219" t="s">
        <v>456</v>
      </c>
      <c r="E326" s="220" t="s">
        <v>785</v>
      </c>
      <c r="F326" s="220" t="s">
        <v>786</v>
      </c>
      <c r="G326" s="219" t="s">
        <v>463</v>
      </c>
      <c r="H326" s="219" t="s">
        <v>161</v>
      </c>
      <c r="I326" s="222" t="n">
        <v>5</v>
      </c>
      <c r="J326" s="220"/>
      <c r="K326" s="220"/>
      <c r="L326" s="220"/>
      <c r="M326" s="220"/>
      <c r="N326" s="220"/>
      <c r="O326" s="220"/>
      <c r="P326" s="222" t="n">
        <v>51345.88</v>
      </c>
      <c r="Q326" s="222" t="n">
        <v>0</v>
      </c>
      <c r="R326" s="222" t="n">
        <v>1283.65</v>
      </c>
      <c r="S326" s="222" t="n">
        <v>1283.65</v>
      </c>
      <c r="T326" s="222" t="n">
        <v>0</v>
      </c>
      <c r="U326" s="222" t="n">
        <f aca="false">K326-P326</f>
        <v>-51345.88</v>
      </c>
      <c r="V326" s="222" t="n">
        <f aca="false">L326-Q326</f>
        <v>0</v>
      </c>
      <c r="W326" s="222" t="n">
        <f aca="false">M326-R326</f>
        <v>-1283.65</v>
      </c>
      <c r="X326" s="222" t="n">
        <f aca="false">N326-S326</f>
        <v>-1283.65</v>
      </c>
      <c r="Y326" s="222" t="n">
        <f aca="false">O326-T326</f>
        <v>0</v>
      </c>
      <c r="Z326" s="219" t="s">
        <v>460</v>
      </c>
      <c r="AA326" s="219" t="s">
        <v>161</v>
      </c>
      <c r="AB326" s="219" t="s">
        <v>124</v>
      </c>
    </row>
    <row r="327" customFormat="false" ht="14.4" hidden="false" customHeight="false" outlineLevel="0" collapsed="false">
      <c r="A327" s="219" t="s">
        <v>151</v>
      </c>
      <c r="B327" s="221" t="n">
        <v>43132</v>
      </c>
      <c r="C327" s="221" t="n">
        <v>43132</v>
      </c>
      <c r="D327" s="219" t="s">
        <v>664</v>
      </c>
      <c r="E327" s="220"/>
      <c r="F327" s="220" t="s">
        <v>467</v>
      </c>
      <c r="G327" s="219" t="s">
        <v>463</v>
      </c>
      <c r="H327" s="219" t="s">
        <v>161</v>
      </c>
      <c r="I327" s="222" t="n">
        <v>0</v>
      </c>
      <c r="J327" s="220"/>
      <c r="K327" s="220"/>
      <c r="L327" s="220"/>
      <c r="M327" s="220"/>
      <c r="N327" s="220"/>
      <c r="O327" s="220"/>
      <c r="P327" s="222" t="n">
        <v>327581</v>
      </c>
      <c r="Q327" s="222" t="n">
        <v>0</v>
      </c>
      <c r="R327" s="222" t="n">
        <v>0</v>
      </c>
      <c r="S327" s="222" t="n">
        <v>0</v>
      </c>
      <c r="T327" s="222" t="n">
        <v>0</v>
      </c>
      <c r="U327" s="222" t="n">
        <f aca="false">K327-P327</f>
        <v>-327581</v>
      </c>
      <c r="V327" s="222" t="n">
        <f aca="false">L327-Q327</f>
        <v>0</v>
      </c>
      <c r="W327" s="222" t="n">
        <f aca="false">M327-R327</f>
        <v>0</v>
      </c>
      <c r="X327" s="222" t="n">
        <f aca="false">N327-S327</f>
        <v>0</v>
      </c>
      <c r="Y327" s="222" t="n">
        <f aca="false">O327-T327</f>
        <v>0</v>
      </c>
      <c r="Z327" s="219" t="s">
        <v>665</v>
      </c>
      <c r="AA327" s="219" t="s">
        <v>161</v>
      </c>
      <c r="AB327" s="219" t="s">
        <v>124</v>
      </c>
    </row>
    <row r="328" customFormat="false" ht="14.4" hidden="false" customHeight="false" outlineLevel="0" collapsed="false">
      <c r="A328" s="219" t="s">
        <v>151</v>
      </c>
      <c r="B328" s="221" t="n">
        <v>43132</v>
      </c>
      <c r="C328" s="221" t="n">
        <v>43132</v>
      </c>
      <c r="D328" s="219" t="s">
        <v>666</v>
      </c>
      <c r="E328" s="220"/>
      <c r="F328" s="220" t="s">
        <v>467</v>
      </c>
      <c r="G328" s="219" t="s">
        <v>463</v>
      </c>
      <c r="H328" s="219" t="s">
        <v>161</v>
      </c>
      <c r="I328" s="222" t="n">
        <v>0</v>
      </c>
      <c r="J328" s="220"/>
      <c r="K328" s="220"/>
      <c r="L328" s="220"/>
      <c r="M328" s="220"/>
      <c r="N328" s="220"/>
      <c r="O328" s="220"/>
      <c r="P328" s="222" t="n">
        <v>3060596.6</v>
      </c>
      <c r="Q328" s="222" t="n">
        <v>0</v>
      </c>
      <c r="R328" s="222" t="n">
        <v>0</v>
      </c>
      <c r="S328" s="222" t="n">
        <v>0</v>
      </c>
      <c r="T328" s="222" t="n">
        <v>0</v>
      </c>
      <c r="U328" s="222" t="n">
        <f aca="false">K328-P328</f>
        <v>-3060596.6</v>
      </c>
      <c r="V328" s="222" t="n">
        <f aca="false">L328-Q328</f>
        <v>0</v>
      </c>
      <c r="W328" s="222" t="n">
        <f aca="false">M328-R328</f>
        <v>0</v>
      </c>
      <c r="X328" s="222" t="n">
        <f aca="false">N328-S328</f>
        <v>0</v>
      </c>
      <c r="Y328" s="222" t="n">
        <f aca="false">O328-T328</f>
        <v>0</v>
      </c>
      <c r="Z328" s="219" t="s">
        <v>665</v>
      </c>
      <c r="AA328" s="219" t="s">
        <v>161</v>
      </c>
      <c r="AB328" s="219" t="s">
        <v>124</v>
      </c>
    </row>
    <row r="329" customFormat="false" ht="14.4" hidden="false" customHeight="false" outlineLevel="0" collapsed="false">
      <c r="A329" s="219" t="s">
        <v>151</v>
      </c>
      <c r="B329" s="221" t="n">
        <v>43132</v>
      </c>
      <c r="C329" s="221" t="n">
        <v>43132</v>
      </c>
      <c r="D329" s="219" t="s">
        <v>762</v>
      </c>
      <c r="E329" s="220" t="s">
        <v>723</v>
      </c>
      <c r="F329" s="220" t="s">
        <v>685</v>
      </c>
      <c r="G329" s="219" t="s">
        <v>724</v>
      </c>
      <c r="H329" s="219" t="s">
        <v>161</v>
      </c>
      <c r="I329" s="222" t="n">
        <v>0</v>
      </c>
      <c r="J329" s="220"/>
      <c r="K329" s="220"/>
      <c r="L329" s="220"/>
      <c r="M329" s="220"/>
      <c r="N329" s="220"/>
      <c r="O329" s="220"/>
      <c r="P329" s="222" t="n">
        <v>88071</v>
      </c>
      <c r="Q329" s="222" t="n">
        <v>0</v>
      </c>
      <c r="R329" s="222" t="n">
        <v>0</v>
      </c>
      <c r="S329" s="222" t="n">
        <v>0</v>
      </c>
      <c r="T329" s="222" t="n">
        <v>0</v>
      </c>
      <c r="U329" s="222" t="n">
        <f aca="false">K329-P329</f>
        <v>-88071</v>
      </c>
      <c r="V329" s="222" t="n">
        <f aca="false">L329-Q329</f>
        <v>0</v>
      </c>
      <c r="W329" s="222" t="n">
        <f aca="false">M329-R329</f>
        <v>0</v>
      </c>
      <c r="X329" s="222" t="n">
        <f aca="false">N329-S329</f>
        <v>0</v>
      </c>
      <c r="Y329" s="222" t="n">
        <f aca="false">O329-T329</f>
        <v>0</v>
      </c>
      <c r="Z329" s="219" t="s">
        <v>763</v>
      </c>
      <c r="AA329" s="219" t="s">
        <v>161</v>
      </c>
      <c r="AB329" s="219" t="s">
        <v>124</v>
      </c>
    </row>
    <row r="330" customFormat="false" ht="14.4" hidden="false" customHeight="false" outlineLevel="0" collapsed="false">
      <c r="A330" s="219" t="s">
        <v>151</v>
      </c>
      <c r="B330" s="221" t="n">
        <v>43160</v>
      </c>
      <c r="C330" s="221" t="n">
        <v>43160</v>
      </c>
      <c r="D330" s="219" t="s">
        <v>466</v>
      </c>
      <c r="E330" s="220"/>
      <c r="F330" s="220" t="s">
        <v>467</v>
      </c>
      <c r="G330" s="219" t="s">
        <v>463</v>
      </c>
      <c r="H330" s="219" t="s">
        <v>161</v>
      </c>
      <c r="I330" s="222" t="n">
        <v>12</v>
      </c>
      <c r="J330" s="220"/>
      <c r="K330" s="220"/>
      <c r="L330" s="220"/>
      <c r="M330" s="220"/>
      <c r="N330" s="220"/>
      <c r="O330" s="220"/>
      <c r="P330" s="222" t="n">
        <v>600</v>
      </c>
      <c r="Q330" s="222" t="n">
        <v>0</v>
      </c>
      <c r="R330" s="222" t="n">
        <v>36</v>
      </c>
      <c r="S330" s="222" t="n">
        <v>36</v>
      </c>
      <c r="T330" s="222" t="n">
        <v>0</v>
      </c>
      <c r="U330" s="222" t="n">
        <f aca="false">K330-P330</f>
        <v>-600</v>
      </c>
      <c r="V330" s="222" t="n">
        <f aca="false">L330-Q330</f>
        <v>0</v>
      </c>
      <c r="W330" s="222" t="n">
        <f aca="false">M330-R330</f>
        <v>-36</v>
      </c>
      <c r="X330" s="222" t="n">
        <f aca="false">N330-S330</f>
        <v>-36</v>
      </c>
      <c r="Y330" s="222" t="n">
        <f aca="false">O330-T330</f>
        <v>0</v>
      </c>
      <c r="Z330" s="219" t="s">
        <v>468</v>
      </c>
      <c r="AA330" s="219" t="s">
        <v>161</v>
      </c>
      <c r="AB330" s="219" t="s">
        <v>124</v>
      </c>
    </row>
    <row r="331" customFormat="false" ht="14.4" hidden="false" customHeight="false" outlineLevel="0" collapsed="false">
      <c r="A331" s="219" t="s">
        <v>151</v>
      </c>
      <c r="B331" s="221" t="n">
        <v>43160</v>
      </c>
      <c r="C331" s="221" t="n">
        <v>43160</v>
      </c>
      <c r="D331" s="219" t="s">
        <v>456</v>
      </c>
      <c r="E331" s="220" t="s">
        <v>712</v>
      </c>
      <c r="F331" s="220" t="s">
        <v>713</v>
      </c>
      <c r="G331" s="219" t="s">
        <v>714</v>
      </c>
      <c r="H331" s="219" t="s">
        <v>161</v>
      </c>
      <c r="I331" s="222" t="n">
        <v>18</v>
      </c>
      <c r="J331" s="220"/>
      <c r="K331" s="220"/>
      <c r="L331" s="220"/>
      <c r="M331" s="220"/>
      <c r="N331" s="220"/>
      <c r="O331" s="220"/>
      <c r="P331" s="222" t="n">
        <v>42997</v>
      </c>
      <c r="Q331" s="222" t="n">
        <v>7739.46</v>
      </c>
      <c r="R331" s="222" t="n">
        <v>0</v>
      </c>
      <c r="S331" s="222" t="n">
        <v>0</v>
      </c>
      <c r="T331" s="222" t="n">
        <v>0</v>
      </c>
      <c r="U331" s="222" t="n">
        <f aca="false">K331-P331</f>
        <v>-42997</v>
      </c>
      <c r="V331" s="222" t="n">
        <f aca="false">L331-Q331</f>
        <v>-7739.46</v>
      </c>
      <c r="W331" s="222" t="n">
        <f aca="false">M331-R331</f>
        <v>0</v>
      </c>
      <c r="X331" s="222" t="n">
        <f aca="false">N331-S331</f>
        <v>0</v>
      </c>
      <c r="Y331" s="222" t="n">
        <f aca="false">O331-T331</f>
        <v>0</v>
      </c>
      <c r="Z331" s="219" t="s">
        <v>460</v>
      </c>
      <c r="AA331" s="219" t="s">
        <v>161</v>
      </c>
      <c r="AB331" s="219" t="s">
        <v>124</v>
      </c>
    </row>
    <row r="332" customFormat="false" ht="14.4" hidden="false" customHeight="false" outlineLevel="0" collapsed="false">
      <c r="A332" s="219" t="s">
        <v>151</v>
      </c>
      <c r="B332" s="221" t="n">
        <v>43160</v>
      </c>
      <c r="C332" s="221" t="n">
        <v>43160</v>
      </c>
      <c r="D332" s="219" t="s">
        <v>456</v>
      </c>
      <c r="E332" s="220" t="s">
        <v>715</v>
      </c>
      <c r="F332" s="220" t="s">
        <v>716</v>
      </c>
      <c r="G332" s="219" t="s">
        <v>717</v>
      </c>
      <c r="H332" s="219" t="s">
        <v>161</v>
      </c>
      <c r="I332" s="222" t="n">
        <v>18</v>
      </c>
      <c r="J332" s="220"/>
      <c r="K332" s="220"/>
      <c r="L332" s="220"/>
      <c r="M332" s="220"/>
      <c r="N332" s="220"/>
      <c r="O332" s="220"/>
      <c r="P332" s="222" t="n">
        <v>7221</v>
      </c>
      <c r="Q332" s="222" t="n">
        <v>1299.78</v>
      </c>
      <c r="R332" s="222" t="n">
        <v>0</v>
      </c>
      <c r="S332" s="222" t="n">
        <v>0</v>
      </c>
      <c r="T332" s="222" t="n">
        <v>0</v>
      </c>
      <c r="U332" s="222" t="n">
        <f aca="false">K332-P332</f>
        <v>-7221</v>
      </c>
      <c r="V332" s="222" t="n">
        <f aca="false">L332-Q332</f>
        <v>-1299.78</v>
      </c>
      <c r="W332" s="222" t="n">
        <f aca="false">M332-R332</f>
        <v>0</v>
      </c>
      <c r="X332" s="222" t="n">
        <f aca="false">N332-S332</f>
        <v>0</v>
      </c>
      <c r="Y332" s="222" t="n">
        <f aca="false">O332-T332</f>
        <v>0</v>
      </c>
      <c r="Z332" s="219" t="s">
        <v>460</v>
      </c>
      <c r="AA332" s="219" t="s">
        <v>161</v>
      </c>
      <c r="AB332" s="219" t="s">
        <v>124</v>
      </c>
    </row>
    <row r="333" customFormat="false" ht="14.4" hidden="false" customHeight="false" outlineLevel="0" collapsed="false">
      <c r="A333" s="219" t="s">
        <v>151</v>
      </c>
      <c r="B333" s="221" t="n">
        <v>43160</v>
      </c>
      <c r="C333" s="221" t="n">
        <v>43160</v>
      </c>
      <c r="D333" s="219" t="s">
        <v>456</v>
      </c>
      <c r="E333" s="220" t="s">
        <v>718</v>
      </c>
      <c r="F333" s="220" t="s">
        <v>476</v>
      </c>
      <c r="G333" s="219" t="s">
        <v>719</v>
      </c>
      <c r="H333" s="219" t="s">
        <v>161</v>
      </c>
      <c r="I333" s="222" t="n">
        <v>18</v>
      </c>
      <c r="J333" s="220"/>
      <c r="K333" s="220"/>
      <c r="L333" s="220"/>
      <c r="M333" s="220"/>
      <c r="N333" s="220"/>
      <c r="O333" s="220"/>
      <c r="P333" s="222" t="n">
        <v>956</v>
      </c>
      <c r="Q333" s="222" t="n">
        <v>172.08</v>
      </c>
      <c r="R333" s="222" t="n">
        <v>0</v>
      </c>
      <c r="S333" s="222" t="n">
        <v>0</v>
      </c>
      <c r="T333" s="222" t="n">
        <v>0</v>
      </c>
      <c r="U333" s="222" t="n">
        <f aca="false">K333-P333</f>
        <v>-956</v>
      </c>
      <c r="V333" s="222" t="n">
        <f aca="false">L333-Q333</f>
        <v>-172.08</v>
      </c>
      <c r="W333" s="222" t="n">
        <f aca="false">M333-R333</f>
        <v>0</v>
      </c>
      <c r="X333" s="222" t="n">
        <f aca="false">N333-S333</f>
        <v>0</v>
      </c>
      <c r="Y333" s="222" t="n">
        <f aca="false">O333-T333</f>
        <v>0</v>
      </c>
      <c r="Z333" s="219" t="s">
        <v>460</v>
      </c>
      <c r="AA333" s="219" t="s">
        <v>161</v>
      </c>
      <c r="AB333" s="219" t="s">
        <v>124</v>
      </c>
    </row>
    <row r="334" customFormat="false" ht="14.4" hidden="false" customHeight="false" outlineLevel="0" collapsed="false">
      <c r="A334" s="219" t="s">
        <v>151</v>
      </c>
      <c r="B334" s="221" t="n">
        <v>43160</v>
      </c>
      <c r="C334" s="221" t="n">
        <v>43160</v>
      </c>
      <c r="D334" s="219" t="s">
        <v>456</v>
      </c>
      <c r="E334" s="220" t="s">
        <v>773</v>
      </c>
      <c r="F334" s="220" t="s">
        <v>774</v>
      </c>
      <c r="G334" s="219" t="s">
        <v>719</v>
      </c>
      <c r="H334" s="219" t="s">
        <v>161</v>
      </c>
      <c r="I334" s="222" t="n">
        <v>5</v>
      </c>
      <c r="J334" s="220"/>
      <c r="K334" s="220"/>
      <c r="L334" s="220"/>
      <c r="M334" s="220"/>
      <c r="N334" s="220"/>
      <c r="O334" s="220"/>
      <c r="P334" s="222" t="n">
        <v>4299022.76</v>
      </c>
      <c r="Q334" s="222" t="n">
        <v>214951.16</v>
      </c>
      <c r="R334" s="222" t="n">
        <v>0</v>
      </c>
      <c r="S334" s="222" t="n">
        <v>0</v>
      </c>
      <c r="T334" s="222" t="n">
        <v>0</v>
      </c>
      <c r="U334" s="222" t="n">
        <f aca="false">K334-P334</f>
        <v>-4299022.76</v>
      </c>
      <c r="V334" s="222" t="n">
        <f aca="false">L334-Q334</f>
        <v>-214951.16</v>
      </c>
      <c r="W334" s="222" t="n">
        <f aca="false">M334-R334</f>
        <v>0</v>
      </c>
      <c r="X334" s="222" t="n">
        <f aca="false">N334-S334</f>
        <v>0</v>
      </c>
      <c r="Y334" s="222" t="n">
        <f aca="false">O334-T334</f>
        <v>0</v>
      </c>
      <c r="Z334" s="219" t="s">
        <v>460</v>
      </c>
      <c r="AA334" s="219" t="s">
        <v>161</v>
      </c>
      <c r="AB334" s="219" t="s">
        <v>124</v>
      </c>
    </row>
    <row r="335" customFormat="false" ht="14.4" hidden="false" customHeight="false" outlineLevel="0" collapsed="false">
      <c r="A335" s="219" t="s">
        <v>151</v>
      </c>
      <c r="B335" s="221" t="n">
        <v>43160</v>
      </c>
      <c r="C335" s="221" t="n">
        <v>43160</v>
      </c>
      <c r="D335" s="219" t="s">
        <v>456</v>
      </c>
      <c r="E335" s="220" t="s">
        <v>725</v>
      </c>
      <c r="F335" s="220" t="s">
        <v>726</v>
      </c>
      <c r="G335" s="219" t="s">
        <v>727</v>
      </c>
      <c r="H335" s="219" t="s">
        <v>161</v>
      </c>
      <c r="I335" s="222" t="n">
        <v>18</v>
      </c>
      <c r="J335" s="220"/>
      <c r="K335" s="220"/>
      <c r="L335" s="220"/>
      <c r="M335" s="220"/>
      <c r="N335" s="220"/>
      <c r="O335" s="220"/>
      <c r="P335" s="222" t="n">
        <v>9382</v>
      </c>
      <c r="Q335" s="222" t="n">
        <v>1688.76</v>
      </c>
      <c r="R335" s="222" t="n">
        <v>0</v>
      </c>
      <c r="S335" s="222" t="n">
        <v>0</v>
      </c>
      <c r="T335" s="222" t="n">
        <v>0</v>
      </c>
      <c r="U335" s="222" t="n">
        <f aca="false">K335-P335</f>
        <v>-9382</v>
      </c>
      <c r="V335" s="222" t="n">
        <f aca="false">L335-Q335</f>
        <v>-1688.76</v>
      </c>
      <c r="W335" s="222" t="n">
        <f aca="false">M335-R335</f>
        <v>0</v>
      </c>
      <c r="X335" s="222" t="n">
        <f aca="false">N335-S335</f>
        <v>0</v>
      </c>
      <c r="Y335" s="222" t="n">
        <f aca="false">O335-T335</f>
        <v>0</v>
      </c>
      <c r="Z335" s="219" t="s">
        <v>460</v>
      </c>
      <c r="AA335" s="219" t="s">
        <v>161</v>
      </c>
      <c r="AB335" s="219" t="s">
        <v>124</v>
      </c>
    </row>
    <row r="336" customFormat="false" ht="14.4" hidden="false" customHeight="false" outlineLevel="0" collapsed="false">
      <c r="A336" s="219" t="s">
        <v>151</v>
      </c>
      <c r="B336" s="221" t="n">
        <v>43160</v>
      </c>
      <c r="C336" s="221" t="n">
        <v>43160</v>
      </c>
      <c r="D336" s="219" t="s">
        <v>456</v>
      </c>
      <c r="E336" s="220" t="s">
        <v>457</v>
      </c>
      <c r="F336" s="220" t="s">
        <v>458</v>
      </c>
      <c r="G336" s="219" t="s">
        <v>459</v>
      </c>
      <c r="H336" s="219" t="s">
        <v>161</v>
      </c>
      <c r="I336" s="222" t="n">
        <v>5</v>
      </c>
      <c r="J336" s="220"/>
      <c r="K336" s="220"/>
      <c r="L336" s="220"/>
      <c r="M336" s="220"/>
      <c r="N336" s="220"/>
      <c r="O336" s="220"/>
      <c r="P336" s="222" t="n">
        <v>133526</v>
      </c>
      <c r="Q336" s="222" t="n">
        <v>6676.3</v>
      </c>
      <c r="R336" s="222" t="n">
        <v>0</v>
      </c>
      <c r="S336" s="222" t="n">
        <v>0</v>
      </c>
      <c r="T336" s="222" t="n">
        <v>0</v>
      </c>
      <c r="U336" s="222" t="n">
        <f aca="false">K336-P336</f>
        <v>-133526</v>
      </c>
      <c r="V336" s="222" t="n">
        <f aca="false">L336-Q336</f>
        <v>-6676.3</v>
      </c>
      <c r="W336" s="222" t="n">
        <f aca="false">M336-R336</f>
        <v>0</v>
      </c>
      <c r="X336" s="222" t="n">
        <f aca="false">N336-S336</f>
        <v>0</v>
      </c>
      <c r="Y336" s="222" t="n">
        <f aca="false">O336-T336</f>
        <v>0</v>
      </c>
      <c r="Z336" s="219" t="s">
        <v>460</v>
      </c>
      <c r="AA336" s="219" t="s">
        <v>161</v>
      </c>
      <c r="AB336" s="219" t="s">
        <v>124</v>
      </c>
    </row>
    <row r="337" customFormat="false" ht="14.4" hidden="false" customHeight="false" outlineLevel="0" collapsed="false">
      <c r="A337" s="219" t="s">
        <v>151</v>
      </c>
      <c r="B337" s="221" t="n">
        <v>43160</v>
      </c>
      <c r="C337" s="221" t="n">
        <v>43160</v>
      </c>
      <c r="D337" s="219" t="s">
        <v>456</v>
      </c>
      <c r="E337" s="220" t="s">
        <v>457</v>
      </c>
      <c r="F337" s="220" t="s">
        <v>458</v>
      </c>
      <c r="G337" s="219" t="s">
        <v>459</v>
      </c>
      <c r="H337" s="219" t="s">
        <v>161</v>
      </c>
      <c r="I337" s="222" t="n">
        <v>18</v>
      </c>
      <c r="J337" s="220"/>
      <c r="K337" s="220"/>
      <c r="L337" s="220"/>
      <c r="M337" s="220"/>
      <c r="N337" s="220"/>
      <c r="O337" s="220"/>
      <c r="P337" s="222" t="n">
        <v>558608</v>
      </c>
      <c r="Q337" s="222" t="n">
        <v>100549.44</v>
      </c>
      <c r="R337" s="222" t="n">
        <v>0</v>
      </c>
      <c r="S337" s="222" t="n">
        <v>0</v>
      </c>
      <c r="T337" s="222" t="n">
        <v>0</v>
      </c>
      <c r="U337" s="222" t="n">
        <f aca="false">K337-P337</f>
        <v>-558608</v>
      </c>
      <c r="V337" s="222" t="n">
        <f aca="false">L337-Q337</f>
        <v>-100549.44</v>
      </c>
      <c r="W337" s="222" t="n">
        <f aca="false">M337-R337</f>
        <v>0</v>
      </c>
      <c r="X337" s="222" t="n">
        <f aca="false">N337-S337</f>
        <v>0</v>
      </c>
      <c r="Y337" s="222" t="n">
        <f aca="false">O337-T337</f>
        <v>0</v>
      </c>
      <c r="Z337" s="219" t="s">
        <v>460</v>
      </c>
      <c r="AA337" s="219" t="s">
        <v>161</v>
      </c>
      <c r="AB337" s="219" t="s">
        <v>124</v>
      </c>
    </row>
    <row r="338" customFormat="false" ht="14.4" hidden="false" customHeight="false" outlineLevel="0" collapsed="false">
      <c r="A338" s="219" t="s">
        <v>151</v>
      </c>
      <c r="B338" s="221" t="n">
        <v>43160</v>
      </c>
      <c r="C338" s="221" t="n">
        <v>43160</v>
      </c>
      <c r="D338" s="219" t="s">
        <v>456</v>
      </c>
      <c r="E338" s="220" t="s">
        <v>776</v>
      </c>
      <c r="F338" s="220" t="s">
        <v>522</v>
      </c>
      <c r="G338" s="219" t="s">
        <v>459</v>
      </c>
      <c r="H338" s="219" t="s">
        <v>161</v>
      </c>
      <c r="I338" s="222" t="n">
        <v>5</v>
      </c>
      <c r="J338" s="220"/>
      <c r="K338" s="220"/>
      <c r="L338" s="220"/>
      <c r="M338" s="220"/>
      <c r="N338" s="220"/>
      <c r="O338" s="220"/>
      <c r="P338" s="222" t="n">
        <v>8185357.5</v>
      </c>
      <c r="Q338" s="222" t="n">
        <v>409267.88</v>
      </c>
      <c r="R338" s="222" t="n">
        <v>0</v>
      </c>
      <c r="S338" s="222" t="n">
        <v>0</v>
      </c>
      <c r="T338" s="222" t="n">
        <v>0</v>
      </c>
      <c r="U338" s="222" t="n">
        <f aca="false">K338-P338</f>
        <v>-8185357.5</v>
      </c>
      <c r="V338" s="222" t="n">
        <f aca="false">L338-Q338</f>
        <v>-409267.88</v>
      </c>
      <c r="W338" s="222" t="n">
        <f aca="false">M338-R338</f>
        <v>0</v>
      </c>
      <c r="X338" s="222" t="n">
        <f aca="false">N338-S338</f>
        <v>0</v>
      </c>
      <c r="Y338" s="222" t="n">
        <f aca="false">O338-T338</f>
        <v>0</v>
      </c>
      <c r="Z338" s="219" t="s">
        <v>460</v>
      </c>
      <c r="AA338" s="219" t="s">
        <v>161</v>
      </c>
      <c r="AB338" s="219" t="s">
        <v>124</v>
      </c>
    </row>
    <row r="339" customFormat="false" ht="14.4" hidden="false" customHeight="false" outlineLevel="0" collapsed="false">
      <c r="A339" s="219" t="s">
        <v>151</v>
      </c>
      <c r="B339" s="221" t="n">
        <v>43160</v>
      </c>
      <c r="C339" s="221" t="n">
        <v>43160</v>
      </c>
      <c r="D339" s="219" t="s">
        <v>456</v>
      </c>
      <c r="E339" s="220" t="s">
        <v>728</v>
      </c>
      <c r="F339" s="220" t="s">
        <v>729</v>
      </c>
      <c r="G339" s="219" t="s">
        <v>730</v>
      </c>
      <c r="H339" s="219" t="s">
        <v>161</v>
      </c>
      <c r="I339" s="222" t="n">
        <v>18</v>
      </c>
      <c r="J339" s="220"/>
      <c r="K339" s="220"/>
      <c r="L339" s="220"/>
      <c r="M339" s="220"/>
      <c r="N339" s="220"/>
      <c r="O339" s="220"/>
      <c r="P339" s="222" t="n">
        <v>725</v>
      </c>
      <c r="Q339" s="222" t="n">
        <v>130.5</v>
      </c>
      <c r="R339" s="222" t="n">
        <v>0</v>
      </c>
      <c r="S339" s="222" t="n">
        <v>0</v>
      </c>
      <c r="T339" s="222" t="n">
        <v>0</v>
      </c>
      <c r="U339" s="222" t="n">
        <f aca="false">K339-P339</f>
        <v>-725</v>
      </c>
      <c r="V339" s="222" t="n">
        <f aca="false">L339-Q339</f>
        <v>-130.5</v>
      </c>
      <c r="W339" s="222" t="n">
        <f aca="false">M339-R339</f>
        <v>0</v>
      </c>
      <c r="X339" s="222" t="n">
        <f aca="false">N339-S339</f>
        <v>0</v>
      </c>
      <c r="Y339" s="222" t="n">
        <f aca="false">O339-T339</f>
        <v>0</v>
      </c>
      <c r="Z339" s="219" t="s">
        <v>460</v>
      </c>
      <c r="AA339" s="219" t="s">
        <v>161</v>
      </c>
      <c r="AB339" s="219" t="s">
        <v>124</v>
      </c>
    </row>
    <row r="340" customFormat="false" ht="14.4" hidden="false" customHeight="false" outlineLevel="0" collapsed="false">
      <c r="A340" s="219" t="s">
        <v>151</v>
      </c>
      <c r="B340" s="221" t="n">
        <v>43160</v>
      </c>
      <c r="C340" s="221" t="n">
        <v>43160</v>
      </c>
      <c r="D340" s="219" t="s">
        <v>456</v>
      </c>
      <c r="E340" s="220" t="s">
        <v>737</v>
      </c>
      <c r="F340" s="220" t="s">
        <v>545</v>
      </c>
      <c r="G340" s="219" t="s">
        <v>463</v>
      </c>
      <c r="H340" s="219" t="s">
        <v>161</v>
      </c>
      <c r="I340" s="222" t="n">
        <v>5</v>
      </c>
      <c r="J340" s="220"/>
      <c r="K340" s="220"/>
      <c r="L340" s="220"/>
      <c r="M340" s="220"/>
      <c r="N340" s="220"/>
      <c r="O340" s="220"/>
      <c r="P340" s="222" t="n">
        <v>3825060.8</v>
      </c>
      <c r="Q340" s="222" t="n">
        <v>0</v>
      </c>
      <c r="R340" s="222" t="n">
        <v>95626.53</v>
      </c>
      <c r="S340" s="222" t="n">
        <v>95626.53</v>
      </c>
      <c r="T340" s="222" t="n">
        <v>0</v>
      </c>
      <c r="U340" s="222" t="n">
        <f aca="false">K340-P340</f>
        <v>-3825060.8</v>
      </c>
      <c r="V340" s="222" t="n">
        <f aca="false">L340-Q340</f>
        <v>0</v>
      </c>
      <c r="W340" s="222" t="n">
        <f aca="false">M340-R340</f>
        <v>-95626.53</v>
      </c>
      <c r="X340" s="222" t="n">
        <f aca="false">N340-S340</f>
        <v>-95626.53</v>
      </c>
      <c r="Y340" s="222" t="n">
        <f aca="false">O340-T340</f>
        <v>0</v>
      </c>
      <c r="Z340" s="219" t="s">
        <v>460</v>
      </c>
      <c r="AA340" s="219" t="s">
        <v>161</v>
      </c>
      <c r="AB340" s="219" t="s">
        <v>124</v>
      </c>
    </row>
    <row r="341" customFormat="false" ht="14.4" hidden="false" customHeight="false" outlineLevel="0" collapsed="false">
      <c r="A341" s="219" t="s">
        <v>151</v>
      </c>
      <c r="B341" s="221" t="n">
        <v>43160</v>
      </c>
      <c r="C341" s="221" t="n">
        <v>43160</v>
      </c>
      <c r="D341" s="219" t="s">
        <v>456</v>
      </c>
      <c r="E341" s="220" t="s">
        <v>738</v>
      </c>
      <c r="F341" s="220" t="s">
        <v>739</v>
      </c>
      <c r="G341" s="219" t="s">
        <v>463</v>
      </c>
      <c r="H341" s="219" t="s">
        <v>161</v>
      </c>
      <c r="I341" s="222" t="n">
        <v>18</v>
      </c>
      <c r="J341" s="220"/>
      <c r="K341" s="220"/>
      <c r="L341" s="220"/>
      <c r="M341" s="220"/>
      <c r="N341" s="220"/>
      <c r="O341" s="220"/>
      <c r="P341" s="222" t="n">
        <v>2582</v>
      </c>
      <c r="Q341" s="222" t="n">
        <v>0</v>
      </c>
      <c r="R341" s="222" t="n">
        <v>232.38</v>
      </c>
      <c r="S341" s="222" t="n">
        <v>232.38</v>
      </c>
      <c r="T341" s="222" t="n">
        <v>0</v>
      </c>
      <c r="U341" s="222" t="n">
        <f aca="false">K341-P341</f>
        <v>-2582</v>
      </c>
      <c r="V341" s="222" t="n">
        <f aca="false">L341-Q341</f>
        <v>0</v>
      </c>
      <c r="W341" s="222" t="n">
        <f aca="false">M341-R341</f>
        <v>-232.38</v>
      </c>
      <c r="X341" s="222" t="n">
        <f aca="false">N341-S341</f>
        <v>-232.38</v>
      </c>
      <c r="Y341" s="222" t="n">
        <f aca="false">O341-T341</f>
        <v>0</v>
      </c>
      <c r="Z341" s="219" t="s">
        <v>460</v>
      </c>
      <c r="AA341" s="219" t="s">
        <v>161</v>
      </c>
      <c r="AB341" s="219" t="s">
        <v>124</v>
      </c>
    </row>
    <row r="342" customFormat="false" ht="14.4" hidden="false" customHeight="false" outlineLevel="0" collapsed="false">
      <c r="A342" s="219" t="s">
        <v>151</v>
      </c>
      <c r="B342" s="221" t="n">
        <v>43160</v>
      </c>
      <c r="C342" s="221" t="n">
        <v>43160</v>
      </c>
      <c r="D342" s="219" t="s">
        <v>456</v>
      </c>
      <c r="E342" s="220" t="s">
        <v>668</v>
      </c>
      <c r="F342" s="220" t="s">
        <v>669</v>
      </c>
      <c r="G342" s="219" t="s">
        <v>463</v>
      </c>
      <c r="H342" s="219" t="s">
        <v>161</v>
      </c>
      <c r="I342" s="222" t="n">
        <v>5</v>
      </c>
      <c r="J342" s="220"/>
      <c r="K342" s="220"/>
      <c r="L342" s="220"/>
      <c r="M342" s="220"/>
      <c r="N342" s="220"/>
      <c r="O342" s="220"/>
      <c r="P342" s="222" t="n">
        <v>4884601.35</v>
      </c>
      <c r="Q342" s="222" t="n">
        <v>0</v>
      </c>
      <c r="R342" s="222" t="n">
        <v>122115.1</v>
      </c>
      <c r="S342" s="222" t="n">
        <v>122115.1</v>
      </c>
      <c r="T342" s="222" t="n">
        <v>0</v>
      </c>
      <c r="U342" s="222" t="n">
        <f aca="false">K342-P342</f>
        <v>-4884601.35</v>
      </c>
      <c r="V342" s="222" t="n">
        <f aca="false">L342-Q342</f>
        <v>0</v>
      </c>
      <c r="W342" s="222" t="n">
        <f aca="false">M342-R342</f>
        <v>-122115.1</v>
      </c>
      <c r="X342" s="222" t="n">
        <f aca="false">N342-S342</f>
        <v>-122115.1</v>
      </c>
      <c r="Y342" s="222" t="n">
        <f aca="false">O342-T342</f>
        <v>0</v>
      </c>
      <c r="Z342" s="219" t="s">
        <v>460</v>
      </c>
      <c r="AA342" s="219" t="s">
        <v>161</v>
      </c>
      <c r="AB342" s="219" t="s">
        <v>124</v>
      </c>
    </row>
    <row r="343" customFormat="false" ht="14.4" hidden="false" customHeight="false" outlineLevel="0" collapsed="false">
      <c r="A343" s="219" t="s">
        <v>151</v>
      </c>
      <c r="B343" s="221" t="n">
        <v>43160</v>
      </c>
      <c r="C343" s="221" t="n">
        <v>43160</v>
      </c>
      <c r="D343" s="219" t="s">
        <v>456</v>
      </c>
      <c r="E343" s="220" t="s">
        <v>461</v>
      </c>
      <c r="F343" s="220" t="s">
        <v>462</v>
      </c>
      <c r="G343" s="219" t="s">
        <v>463</v>
      </c>
      <c r="H343" s="219" t="s">
        <v>161</v>
      </c>
      <c r="I343" s="222" t="n">
        <v>5</v>
      </c>
      <c r="J343" s="220"/>
      <c r="K343" s="220"/>
      <c r="L343" s="220"/>
      <c r="M343" s="220"/>
      <c r="N343" s="220"/>
      <c r="O343" s="220"/>
      <c r="P343" s="222" t="n">
        <v>63115559.53</v>
      </c>
      <c r="Q343" s="222" t="n">
        <v>0</v>
      </c>
      <c r="R343" s="222" t="n">
        <v>1577889.15</v>
      </c>
      <c r="S343" s="222" t="n">
        <v>1577889.15</v>
      </c>
      <c r="T343" s="222" t="n">
        <v>0</v>
      </c>
      <c r="U343" s="222" t="n">
        <f aca="false">K343-P343</f>
        <v>-63115559.53</v>
      </c>
      <c r="V343" s="222" t="n">
        <f aca="false">L343-Q343</f>
        <v>0</v>
      </c>
      <c r="W343" s="222" t="n">
        <f aca="false">M343-R343</f>
        <v>-1577889.15</v>
      </c>
      <c r="X343" s="222" t="n">
        <f aca="false">N343-S343</f>
        <v>-1577889.15</v>
      </c>
      <c r="Y343" s="222" t="n">
        <f aca="false">O343-T343</f>
        <v>0</v>
      </c>
      <c r="Z343" s="219" t="s">
        <v>460</v>
      </c>
      <c r="AA343" s="219" t="s">
        <v>161</v>
      </c>
      <c r="AB343" s="219" t="s">
        <v>124</v>
      </c>
    </row>
    <row r="344" customFormat="false" ht="14.4" hidden="false" customHeight="false" outlineLevel="0" collapsed="false">
      <c r="A344" s="219" t="s">
        <v>151</v>
      </c>
      <c r="B344" s="221" t="n">
        <v>43160</v>
      </c>
      <c r="C344" s="221" t="n">
        <v>43160</v>
      </c>
      <c r="D344" s="219" t="s">
        <v>456</v>
      </c>
      <c r="E344" s="220" t="s">
        <v>461</v>
      </c>
      <c r="F344" s="220" t="s">
        <v>462</v>
      </c>
      <c r="G344" s="219" t="s">
        <v>463</v>
      </c>
      <c r="H344" s="219" t="s">
        <v>161</v>
      </c>
      <c r="I344" s="222" t="n">
        <v>18</v>
      </c>
      <c r="J344" s="220"/>
      <c r="K344" s="220"/>
      <c r="L344" s="220"/>
      <c r="M344" s="220"/>
      <c r="N344" s="220"/>
      <c r="O344" s="220"/>
      <c r="P344" s="222" t="n">
        <v>1578636.9</v>
      </c>
      <c r="Q344" s="222" t="n">
        <v>0</v>
      </c>
      <c r="R344" s="222" t="n">
        <v>142077.25</v>
      </c>
      <c r="S344" s="222" t="n">
        <v>142077.25</v>
      </c>
      <c r="T344" s="222" t="n">
        <v>0</v>
      </c>
      <c r="U344" s="222" t="n">
        <f aca="false">K344-P344</f>
        <v>-1578636.9</v>
      </c>
      <c r="V344" s="222" t="n">
        <f aca="false">L344-Q344</f>
        <v>0</v>
      </c>
      <c r="W344" s="222" t="n">
        <f aca="false">M344-R344</f>
        <v>-142077.25</v>
      </c>
      <c r="X344" s="222" t="n">
        <f aca="false">N344-S344</f>
        <v>-142077.25</v>
      </c>
      <c r="Y344" s="222" t="n">
        <f aca="false">O344-T344</f>
        <v>0</v>
      </c>
      <c r="Z344" s="219" t="s">
        <v>460</v>
      </c>
      <c r="AA344" s="219" t="s">
        <v>161</v>
      </c>
      <c r="AB344" s="219" t="s">
        <v>124</v>
      </c>
    </row>
    <row r="345" customFormat="false" ht="14.4" hidden="false" customHeight="false" outlineLevel="0" collapsed="false">
      <c r="A345" s="219" t="s">
        <v>151</v>
      </c>
      <c r="B345" s="221" t="n">
        <v>43160</v>
      </c>
      <c r="C345" s="221" t="n">
        <v>43160</v>
      </c>
      <c r="D345" s="219" t="s">
        <v>456</v>
      </c>
      <c r="E345" s="220" t="s">
        <v>479</v>
      </c>
      <c r="F345" s="220" t="s">
        <v>480</v>
      </c>
      <c r="G345" s="219" t="s">
        <v>463</v>
      </c>
      <c r="H345" s="219" t="s">
        <v>161</v>
      </c>
      <c r="I345" s="222" t="n">
        <v>5</v>
      </c>
      <c r="J345" s="220"/>
      <c r="K345" s="220"/>
      <c r="L345" s="220"/>
      <c r="M345" s="220"/>
      <c r="N345" s="220"/>
      <c r="O345" s="220"/>
      <c r="P345" s="222" t="n">
        <v>406908.8</v>
      </c>
      <c r="Q345" s="222" t="n">
        <v>0</v>
      </c>
      <c r="R345" s="222" t="n">
        <v>10172.72</v>
      </c>
      <c r="S345" s="222" t="n">
        <v>10172.72</v>
      </c>
      <c r="T345" s="222" t="n">
        <v>0</v>
      </c>
      <c r="U345" s="222" t="n">
        <f aca="false">K345-P345</f>
        <v>-406908.8</v>
      </c>
      <c r="V345" s="222" t="n">
        <f aca="false">L345-Q345</f>
        <v>0</v>
      </c>
      <c r="W345" s="222" t="n">
        <f aca="false">M345-R345</f>
        <v>-10172.72</v>
      </c>
      <c r="X345" s="222" t="n">
        <f aca="false">N345-S345</f>
        <v>-10172.72</v>
      </c>
      <c r="Y345" s="222" t="n">
        <f aca="false">O345-T345</f>
        <v>0</v>
      </c>
      <c r="Z345" s="219" t="s">
        <v>460</v>
      </c>
      <c r="AA345" s="219" t="s">
        <v>161</v>
      </c>
      <c r="AB345" s="219" t="s">
        <v>124</v>
      </c>
    </row>
    <row r="346" customFormat="false" ht="14.4" hidden="false" customHeight="false" outlineLevel="0" collapsed="false">
      <c r="A346" s="219" t="s">
        <v>151</v>
      </c>
      <c r="B346" s="221" t="n">
        <v>43160</v>
      </c>
      <c r="C346" s="221" t="n">
        <v>43160</v>
      </c>
      <c r="D346" s="219" t="s">
        <v>456</v>
      </c>
      <c r="E346" s="220" t="s">
        <v>787</v>
      </c>
      <c r="F346" s="220" t="s">
        <v>520</v>
      </c>
      <c r="G346" s="219" t="s">
        <v>463</v>
      </c>
      <c r="H346" s="219" t="s">
        <v>161</v>
      </c>
      <c r="I346" s="222" t="n">
        <v>5</v>
      </c>
      <c r="J346" s="220"/>
      <c r="K346" s="220"/>
      <c r="L346" s="220"/>
      <c r="M346" s="220"/>
      <c r="N346" s="220"/>
      <c r="O346" s="220"/>
      <c r="P346" s="222" t="n">
        <v>9445224.23</v>
      </c>
      <c r="Q346" s="222" t="n">
        <v>0</v>
      </c>
      <c r="R346" s="222" t="n">
        <v>236130.6</v>
      </c>
      <c r="S346" s="222" t="n">
        <v>236130.6</v>
      </c>
      <c r="T346" s="222" t="n">
        <v>0</v>
      </c>
      <c r="U346" s="222" t="n">
        <f aca="false">K346-P346</f>
        <v>-9445224.23</v>
      </c>
      <c r="V346" s="222" t="n">
        <f aca="false">L346-Q346</f>
        <v>0</v>
      </c>
      <c r="W346" s="222" t="n">
        <f aca="false">M346-R346</f>
        <v>-236130.6</v>
      </c>
      <c r="X346" s="222" t="n">
        <f aca="false">N346-S346</f>
        <v>-236130.6</v>
      </c>
      <c r="Y346" s="222" t="n">
        <f aca="false">O346-T346</f>
        <v>0</v>
      </c>
      <c r="Z346" s="219" t="s">
        <v>460</v>
      </c>
      <c r="AA346" s="219" t="s">
        <v>161</v>
      </c>
      <c r="AB346" s="219" t="s">
        <v>124</v>
      </c>
    </row>
    <row r="347" customFormat="false" ht="14.4" hidden="false" customHeight="false" outlineLevel="0" collapsed="false">
      <c r="A347" s="219" t="s">
        <v>151</v>
      </c>
      <c r="B347" s="221" t="n">
        <v>43160</v>
      </c>
      <c r="C347" s="221" t="n">
        <v>43160</v>
      </c>
      <c r="D347" s="219" t="s">
        <v>456</v>
      </c>
      <c r="E347" s="220" t="s">
        <v>788</v>
      </c>
      <c r="F347" s="220" t="s">
        <v>789</v>
      </c>
      <c r="G347" s="219" t="s">
        <v>463</v>
      </c>
      <c r="H347" s="219" t="s">
        <v>161</v>
      </c>
      <c r="I347" s="222" t="n">
        <v>5</v>
      </c>
      <c r="J347" s="220"/>
      <c r="K347" s="220"/>
      <c r="L347" s="220"/>
      <c r="M347" s="220"/>
      <c r="N347" s="220"/>
      <c r="O347" s="220"/>
      <c r="P347" s="222" t="n">
        <v>3138.07</v>
      </c>
      <c r="Q347" s="222" t="n">
        <v>0</v>
      </c>
      <c r="R347" s="222" t="n">
        <v>78.46</v>
      </c>
      <c r="S347" s="222" t="n">
        <v>78.46</v>
      </c>
      <c r="T347" s="222" t="n">
        <v>0</v>
      </c>
      <c r="U347" s="222" t="n">
        <f aca="false">K347-P347</f>
        <v>-3138.07</v>
      </c>
      <c r="V347" s="222" t="n">
        <f aca="false">L347-Q347</f>
        <v>0</v>
      </c>
      <c r="W347" s="222" t="n">
        <f aca="false">M347-R347</f>
        <v>-78.46</v>
      </c>
      <c r="X347" s="222" t="n">
        <f aca="false">N347-S347</f>
        <v>-78.46</v>
      </c>
      <c r="Y347" s="222" t="n">
        <f aca="false">O347-T347</f>
        <v>0</v>
      </c>
      <c r="Z347" s="219" t="s">
        <v>460</v>
      </c>
      <c r="AA347" s="219" t="s">
        <v>161</v>
      </c>
      <c r="AB347" s="219" t="s">
        <v>124</v>
      </c>
    </row>
    <row r="348" customFormat="false" ht="14.4" hidden="false" customHeight="false" outlineLevel="0" collapsed="false">
      <c r="A348" s="219" t="s">
        <v>151</v>
      </c>
      <c r="B348" s="221" t="n">
        <v>43160</v>
      </c>
      <c r="C348" s="221" t="n">
        <v>43160</v>
      </c>
      <c r="D348" s="219" t="s">
        <v>456</v>
      </c>
      <c r="E348" s="220" t="s">
        <v>750</v>
      </c>
      <c r="F348" s="220" t="s">
        <v>751</v>
      </c>
      <c r="G348" s="219" t="s">
        <v>463</v>
      </c>
      <c r="H348" s="219" t="s">
        <v>161</v>
      </c>
      <c r="I348" s="222" t="n">
        <v>5</v>
      </c>
      <c r="J348" s="220"/>
      <c r="K348" s="220"/>
      <c r="L348" s="220"/>
      <c r="M348" s="220"/>
      <c r="N348" s="220"/>
      <c r="O348" s="220"/>
      <c r="P348" s="222" t="n">
        <v>55200.54</v>
      </c>
      <c r="Q348" s="222" t="n">
        <v>0</v>
      </c>
      <c r="R348" s="222" t="n">
        <v>1380.02</v>
      </c>
      <c r="S348" s="222" t="n">
        <v>1380.02</v>
      </c>
      <c r="T348" s="222" t="n">
        <v>0</v>
      </c>
      <c r="U348" s="222" t="n">
        <f aca="false">K348-P348</f>
        <v>-55200.54</v>
      </c>
      <c r="V348" s="222" t="n">
        <f aca="false">L348-Q348</f>
        <v>0</v>
      </c>
      <c r="W348" s="222" t="n">
        <f aca="false">M348-R348</f>
        <v>-1380.02</v>
      </c>
      <c r="X348" s="222" t="n">
        <f aca="false">N348-S348</f>
        <v>-1380.02</v>
      </c>
      <c r="Y348" s="222" t="n">
        <f aca="false">O348-T348</f>
        <v>0</v>
      </c>
      <c r="Z348" s="219" t="s">
        <v>460</v>
      </c>
      <c r="AA348" s="219" t="s">
        <v>161</v>
      </c>
      <c r="AB348" s="219" t="s">
        <v>124</v>
      </c>
    </row>
    <row r="349" customFormat="false" ht="14.4" hidden="false" customHeight="false" outlineLevel="0" collapsed="false">
      <c r="A349" s="219" t="s">
        <v>151</v>
      </c>
      <c r="B349" s="221" t="n">
        <v>43160</v>
      </c>
      <c r="C349" s="221" t="n">
        <v>43160</v>
      </c>
      <c r="D349" s="219" t="s">
        <v>456</v>
      </c>
      <c r="E349" s="220" t="s">
        <v>752</v>
      </c>
      <c r="F349" s="220" t="s">
        <v>753</v>
      </c>
      <c r="G349" s="219" t="s">
        <v>463</v>
      </c>
      <c r="H349" s="219" t="s">
        <v>161</v>
      </c>
      <c r="I349" s="222" t="n">
        <v>5</v>
      </c>
      <c r="J349" s="220"/>
      <c r="K349" s="220"/>
      <c r="L349" s="220"/>
      <c r="M349" s="220"/>
      <c r="N349" s="220"/>
      <c r="O349" s="220"/>
      <c r="P349" s="222" t="n">
        <v>5696183.47</v>
      </c>
      <c r="Q349" s="222" t="n">
        <v>0</v>
      </c>
      <c r="R349" s="222" t="n">
        <v>142404.59</v>
      </c>
      <c r="S349" s="222" t="n">
        <v>142404.59</v>
      </c>
      <c r="T349" s="222" t="n">
        <v>0</v>
      </c>
      <c r="U349" s="222" t="n">
        <f aca="false">K349-P349</f>
        <v>-5696183.47</v>
      </c>
      <c r="V349" s="222" t="n">
        <f aca="false">L349-Q349</f>
        <v>0</v>
      </c>
      <c r="W349" s="222" t="n">
        <f aca="false">M349-R349</f>
        <v>-142404.59</v>
      </c>
      <c r="X349" s="222" t="n">
        <f aca="false">N349-S349</f>
        <v>-142404.59</v>
      </c>
      <c r="Y349" s="222" t="n">
        <f aca="false">O349-T349</f>
        <v>0</v>
      </c>
      <c r="Z349" s="219" t="s">
        <v>460</v>
      </c>
      <c r="AA349" s="219" t="s">
        <v>161</v>
      </c>
      <c r="AB349" s="219" t="s">
        <v>124</v>
      </c>
    </row>
    <row r="350" customFormat="false" ht="14.4" hidden="false" customHeight="false" outlineLevel="0" collapsed="false">
      <c r="A350" s="219" t="s">
        <v>151</v>
      </c>
      <c r="B350" s="221" t="n">
        <v>43160</v>
      </c>
      <c r="C350" s="221" t="n">
        <v>43160</v>
      </c>
      <c r="D350" s="219" t="s">
        <v>456</v>
      </c>
      <c r="E350" s="220" t="s">
        <v>511</v>
      </c>
      <c r="F350" s="220" t="s">
        <v>512</v>
      </c>
      <c r="G350" s="219" t="s">
        <v>463</v>
      </c>
      <c r="H350" s="219" t="s">
        <v>161</v>
      </c>
      <c r="I350" s="222" t="n">
        <v>5</v>
      </c>
      <c r="J350" s="220"/>
      <c r="K350" s="220"/>
      <c r="L350" s="220"/>
      <c r="M350" s="220"/>
      <c r="N350" s="220"/>
      <c r="O350" s="220"/>
      <c r="P350" s="222" t="n">
        <v>617.58</v>
      </c>
      <c r="Q350" s="222" t="n">
        <v>0</v>
      </c>
      <c r="R350" s="222" t="n">
        <v>15.44</v>
      </c>
      <c r="S350" s="222" t="n">
        <v>15.44</v>
      </c>
      <c r="T350" s="222" t="n">
        <v>0</v>
      </c>
      <c r="U350" s="222" t="n">
        <f aca="false">K350-P350</f>
        <v>-617.58</v>
      </c>
      <c r="V350" s="222" t="n">
        <f aca="false">L350-Q350</f>
        <v>0</v>
      </c>
      <c r="W350" s="222" t="n">
        <f aca="false">M350-R350</f>
        <v>-15.44</v>
      </c>
      <c r="X350" s="222" t="n">
        <f aca="false">N350-S350</f>
        <v>-15.44</v>
      </c>
      <c r="Y350" s="222" t="n">
        <f aca="false">O350-T350</f>
        <v>0</v>
      </c>
      <c r="Z350" s="219" t="s">
        <v>460</v>
      </c>
      <c r="AA350" s="219" t="s">
        <v>161</v>
      </c>
      <c r="AB350" s="219" t="s">
        <v>124</v>
      </c>
    </row>
    <row r="351" customFormat="false" ht="14.4" hidden="false" customHeight="false" outlineLevel="0" collapsed="false">
      <c r="A351" s="219" t="s">
        <v>151</v>
      </c>
      <c r="B351" s="221" t="n">
        <v>43160</v>
      </c>
      <c r="C351" s="221" t="n">
        <v>43160</v>
      </c>
      <c r="D351" s="219" t="s">
        <v>456</v>
      </c>
      <c r="E351" s="220" t="s">
        <v>790</v>
      </c>
      <c r="F351" s="220" t="s">
        <v>636</v>
      </c>
      <c r="G351" s="219" t="s">
        <v>463</v>
      </c>
      <c r="H351" s="219" t="s">
        <v>161</v>
      </c>
      <c r="I351" s="222" t="n">
        <v>5</v>
      </c>
      <c r="J351" s="220"/>
      <c r="K351" s="220"/>
      <c r="L351" s="220"/>
      <c r="M351" s="220"/>
      <c r="N351" s="220"/>
      <c r="O351" s="220"/>
      <c r="P351" s="222" t="n">
        <v>5717283.49</v>
      </c>
      <c r="Q351" s="222" t="n">
        <v>0</v>
      </c>
      <c r="R351" s="222" t="n">
        <v>142932.1</v>
      </c>
      <c r="S351" s="222" t="n">
        <v>142932.1</v>
      </c>
      <c r="T351" s="222" t="n">
        <v>0</v>
      </c>
      <c r="U351" s="222" t="n">
        <f aca="false">K351-P351</f>
        <v>-5717283.49</v>
      </c>
      <c r="V351" s="222" t="n">
        <f aca="false">L351-Q351</f>
        <v>0</v>
      </c>
      <c r="W351" s="222" t="n">
        <f aca="false">M351-R351</f>
        <v>-142932.1</v>
      </c>
      <c r="X351" s="222" t="n">
        <f aca="false">N351-S351</f>
        <v>-142932.1</v>
      </c>
      <c r="Y351" s="222" t="n">
        <f aca="false">O351-T351</f>
        <v>0</v>
      </c>
      <c r="Z351" s="219" t="s">
        <v>460</v>
      </c>
      <c r="AA351" s="219" t="s">
        <v>161</v>
      </c>
      <c r="AB351" s="219" t="s">
        <v>124</v>
      </c>
    </row>
    <row r="352" customFormat="false" ht="14.4" hidden="false" customHeight="false" outlineLevel="0" collapsed="false">
      <c r="A352" s="219" t="s">
        <v>151</v>
      </c>
      <c r="B352" s="221" t="n">
        <v>43160</v>
      </c>
      <c r="C352" s="221" t="n">
        <v>43160</v>
      </c>
      <c r="D352" s="219" t="s">
        <v>456</v>
      </c>
      <c r="E352" s="220" t="s">
        <v>525</v>
      </c>
      <c r="F352" s="220" t="s">
        <v>526</v>
      </c>
      <c r="G352" s="219" t="s">
        <v>463</v>
      </c>
      <c r="H352" s="219" t="s">
        <v>161</v>
      </c>
      <c r="I352" s="222" t="n">
        <v>5</v>
      </c>
      <c r="J352" s="220"/>
      <c r="K352" s="220"/>
      <c r="L352" s="220"/>
      <c r="M352" s="220"/>
      <c r="N352" s="220"/>
      <c r="O352" s="220"/>
      <c r="P352" s="222" t="n">
        <v>77840.7</v>
      </c>
      <c r="Q352" s="222" t="n">
        <v>0</v>
      </c>
      <c r="R352" s="222" t="n">
        <v>1946.02</v>
      </c>
      <c r="S352" s="222" t="n">
        <v>1946.02</v>
      </c>
      <c r="T352" s="222" t="n">
        <v>0</v>
      </c>
      <c r="U352" s="222" t="n">
        <f aca="false">K352-P352</f>
        <v>-77840.7</v>
      </c>
      <c r="V352" s="222" t="n">
        <f aca="false">L352-Q352</f>
        <v>0</v>
      </c>
      <c r="W352" s="222" t="n">
        <f aca="false">M352-R352</f>
        <v>-1946.02</v>
      </c>
      <c r="X352" s="222" t="n">
        <f aca="false">N352-S352</f>
        <v>-1946.02</v>
      </c>
      <c r="Y352" s="222" t="n">
        <f aca="false">O352-T352</f>
        <v>0</v>
      </c>
      <c r="Z352" s="219" t="s">
        <v>460</v>
      </c>
      <c r="AA352" s="219" t="s">
        <v>161</v>
      </c>
      <c r="AB352" s="219" t="s">
        <v>124</v>
      </c>
    </row>
    <row r="353" customFormat="false" ht="14.4" hidden="false" customHeight="false" outlineLevel="0" collapsed="false">
      <c r="A353" s="219" t="s">
        <v>151</v>
      </c>
      <c r="B353" s="221" t="n">
        <v>43160</v>
      </c>
      <c r="C353" s="221" t="n">
        <v>43160</v>
      </c>
      <c r="D353" s="219" t="s">
        <v>456</v>
      </c>
      <c r="E353" s="220" t="s">
        <v>531</v>
      </c>
      <c r="F353" s="220" t="s">
        <v>532</v>
      </c>
      <c r="G353" s="219" t="s">
        <v>463</v>
      </c>
      <c r="H353" s="219" t="s">
        <v>161</v>
      </c>
      <c r="I353" s="222" t="n">
        <v>5</v>
      </c>
      <c r="J353" s="220"/>
      <c r="K353" s="220"/>
      <c r="L353" s="220"/>
      <c r="M353" s="220"/>
      <c r="N353" s="220"/>
      <c r="O353" s="220"/>
      <c r="P353" s="222" t="n">
        <v>564.59</v>
      </c>
      <c r="Q353" s="222" t="n">
        <v>0</v>
      </c>
      <c r="R353" s="222" t="n">
        <v>14.12</v>
      </c>
      <c r="S353" s="222" t="n">
        <v>14.12</v>
      </c>
      <c r="T353" s="222" t="n">
        <v>0</v>
      </c>
      <c r="U353" s="222" t="n">
        <f aca="false">K353-P353</f>
        <v>-564.59</v>
      </c>
      <c r="V353" s="222" t="n">
        <f aca="false">L353-Q353</f>
        <v>0</v>
      </c>
      <c r="W353" s="222" t="n">
        <f aca="false">M353-R353</f>
        <v>-14.12</v>
      </c>
      <c r="X353" s="222" t="n">
        <f aca="false">N353-S353</f>
        <v>-14.12</v>
      </c>
      <c r="Y353" s="222" t="n">
        <f aca="false">O353-T353</f>
        <v>0</v>
      </c>
      <c r="Z353" s="219" t="s">
        <v>460</v>
      </c>
      <c r="AA353" s="219" t="s">
        <v>161</v>
      </c>
      <c r="AB353" s="219" t="s">
        <v>124</v>
      </c>
    </row>
    <row r="354" customFormat="false" ht="14.4" hidden="false" customHeight="false" outlineLevel="0" collapsed="false">
      <c r="A354" s="219" t="s">
        <v>151</v>
      </c>
      <c r="B354" s="221" t="n">
        <v>43160</v>
      </c>
      <c r="C354" s="221" t="n">
        <v>43160</v>
      </c>
      <c r="D354" s="219" t="s">
        <v>456</v>
      </c>
      <c r="E354" s="220" t="s">
        <v>780</v>
      </c>
      <c r="F354" s="220" t="s">
        <v>781</v>
      </c>
      <c r="G354" s="219" t="s">
        <v>463</v>
      </c>
      <c r="H354" s="219" t="s">
        <v>161</v>
      </c>
      <c r="I354" s="222" t="n">
        <v>5</v>
      </c>
      <c r="J354" s="220"/>
      <c r="K354" s="220"/>
      <c r="L354" s="220"/>
      <c r="M354" s="220"/>
      <c r="N354" s="220"/>
      <c r="O354" s="220"/>
      <c r="P354" s="222" t="n">
        <v>499950</v>
      </c>
      <c r="Q354" s="222" t="n">
        <v>0</v>
      </c>
      <c r="R354" s="222" t="n">
        <v>12498.75</v>
      </c>
      <c r="S354" s="222" t="n">
        <v>12498.75</v>
      </c>
      <c r="T354" s="222" t="n">
        <v>0</v>
      </c>
      <c r="U354" s="222" t="n">
        <f aca="false">K354-P354</f>
        <v>-499950</v>
      </c>
      <c r="V354" s="222" t="n">
        <f aca="false">L354-Q354</f>
        <v>0</v>
      </c>
      <c r="W354" s="222" t="n">
        <f aca="false">M354-R354</f>
        <v>-12498.75</v>
      </c>
      <c r="X354" s="222" t="n">
        <f aca="false">N354-S354</f>
        <v>-12498.75</v>
      </c>
      <c r="Y354" s="222" t="n">
        <f aca="false">O354-T354</f>
        <v>0</v>
      </c>
      <c r="Z354" s="219" t="s">
        <v>460</v>
      </c>
      <c r="AA354" s="219" t="s">
        <v>161</v>
      </c>
      <c r="AB354" s="219" t="s">
        <v>124</v>
      </c>
    </row>
    <row r="355" customFormat="false" ht="14.4" hidden="false" customHeight="false" outlineLevel="0" collapsed="false">
      <c r="A355" s="219" t="s">
        <v>151</v>
      </c>
      <c r="B355" s="221" t="n">
        <v>43160</v>
      </c>
      <c r="C355" s="221" t="n">
        <v>43160</v>
      </c>
      <c r="D355" s="219" t="s">
        <v>456</v>
      </c>
      <c r="E355" s="220" t="s">
        <v>606</v>
      </c>
      <c r="F355" s="220" t="s">
        <v>607</v>
      </c>
      <c r="G355" s="219" t="s">
        <v>463</v>
      </c>
      <c r="H355" s="219" t="s">
        <v>161</v>
      </c>
      <c r="I355" s="222" t="n">
        <v>5</v>
      </c>
      <c r="J355" s="220"/>
      <c r="K355" s="220"/>
      <c r="L355" s="220"/>
      <c r="M355" s="220"/>
      <c r="N355" s="220"/>
      <c r="O355" s="220"/>
      <c r="P355" s="222" t="n">
        <v>4905.03</v>
      </c>
      <c r="Q355" s="222" t="n">
        <v>0</v>
      </c>
      <c r="R355" s="222" t="n">
        <v>122.64</v>
      </c>
      <c r="S355" s="222" t="n">
        <v>122.64</v>
      </c>
      <c r="T355" s="222" t="n">
        <v>0</v>
      </c>
      <c r="U355" s="222" t="n">
        <f aca="false">K355-P355</f>
        <v>-4905.03</v>
      </c>
      <c r="V355" s="222" t="n">
        <f aca="false">L355-Q355</f>
        <v>0</v>
      </c>
      <c r="W355" s="222" t="n">
        <f aca="false">M355-R355</f>
        <v>-122.64</v>
      </c>
      <c r="X355" s="222" t="n">
        <f aca="false">N355-S355</f>
        <v>-122.64</v>
      </c>
      <c r="Y355" s="222" t="n">
        <f aca="false">O355-T355</f>
        <v>0</v>
      </c>
      <c r="Z355" s="219" t="s">
        <v>460</v>
      </c>
      <c r="AA355" s="219" t="s">
        <v>161</v>
      </c>
      <c r="AB355" s="219" t="s">
        <v>124</v>
      </c>
    </row>
    <row r="356" customFormat="false" ht="14.4" hidden="false" customHeight="false" outlineLevel="0" collapsed="false">
      <c r="A356" s="219" t="s">
        <v>151</v>
      </c>
      <c r="B356" s="221" t="n">
        <v>43160</v>
      </c>
      <c r="C356" s="221" t="n">
        <v>43160</v>
      </c>
      <c r="D356" s="219" t="s">
        <v>456</v>
      </c>
      <c r="E356" s="220" t="s">
        <v>610</v>
      </c>
      <c r="F356" s="220" t="s">
        <v>611</v>
      </c>
      <c r="G356" s="219" t="s">
        <v>463</v>
      </c>
      <c r="H356" s="219" t="s">
        <v>161</v>
      </c>
      <c r="I356" s="222" t="n">
        <v>5</v>
      </c>
      <c r="J356" s="220"/>
      <c r="K356" s="220"/>
      <c r="L356" s="220"/>
      <c r="M356" s="220"/>
      <c r="N356" s="220"/>
      <c r="O356" s="220"/>
      <c r="P356" s="222" t="n">
        <v>1262.42</v>
      </c>
      <c r="Q356" s="222" t="n">
        <v>0</v>
      </c>
      <c r="R356" s="222" t="n">
        <v>31.56</v>
      </c>
      <c r="S356" s="222" t="n">
        <v>31.56</v>
      </c>
      <c r="T356" s="222" t="n">
        <v>0</v>
      </c>
      <c r="U356" s="222" t="n">
        <f aca="false">K356-P356</f>
        <v>-1262.42</v>
      </c>
      <c r="V356" s="222" t="n">
        <f aca="false">L356-Q356</f>
        <v>0</v>
      </c>
      <c r="W356" s="222" t="n">
        <f aca="false">M356-R356</f>
        <v>-31.56</v>
      </c>
      <c r="X356" s="222" t="n">
        <f aca="false">N356-S356</f>
        <v>-31.56</v>
      </c>
      <c r="Y356" s="222" t="n">
        <f aca="false">O356-T356</f>
        <v>0</v>
      </c>
      <c r="Z356" s="219" t="s">
        <v>460</v>
      </c>
      <c r="AA356" s="219" t="s">
        <v>161</v>
      </c>
      <c r="AB356" s="219" t="s">
        <v>124</v>
      </c>
    </row>
    <row r="357" customFormat="false" ht="14.4" hidden="false" customHeight="false" outlineLevel="0" collapsed="false">
      <c r="A357" s="219" t="s">
        <v>151</v>
      </c>
      <c r="B357" s="221" t="n">
        <v>43160</v>
      </c>
      <c r="C357" s="221" t="n">
        <v>43160</v>
      </c>
      <c r="D357" s="219" t="s">
        <v>456</v>
      </c>
      <c r="E357" s="220" t="s">
        <v>791</v>
      </c>
      <c r="F357" s="220" t="s">
        <v>792</v>
      </c>
      <c r="G357" s="219" t="s">
        <v>463</v>
      </c>
      <c r="H357" s="219" t="s">
        <v>161</v>
      </c>
      <c r="I357" s="222" t="n">
        <v>5</v>
      </c>
      <c r="J357" s="220"/>
      <c r="K357" s="220"/>
      <c r="L357" s="220"/>
      <c r="M357" s="220"/>
      <c r="N357" s="220"/>
      <c r="O357" s="220"/>
      <c r="P357" s="222" t="n">
        <v>118086.26</v>
      </c>
      <c r="Q357" s="222" t="n">
        <v>0</v>
      </c>
      <c r="R357" s="222" t="n">
        <v>2952.18</v>
      </c>
      <c r="S357" s="222" t="n">
        <v>2952.18</v>
      </c>
      <c r="T357" s="222" t="n">
        <v>0</v>
      </c>
      <c r="U357" s="222" t="n">
        <f aca="false">K357-P357</f>
        <v>-118086.26</v>
      </c>
      <c r="V357" s="222" t="n">
        <f aca="false">L357-Q357</f>
        <v>0</v>
      </c>
      <c r="W357" s="222" t="n">
        <f aca="false">M357-R357</f>
        <v>-2952.18</v>
      </c>
      <c r="X357" s="222" t="n">
        <f aca="false">N357-S357</f>
        <v>-2952.18</v>
      </c>
      <c r="Y357" s="222" t="n">
        <f aca="false">O357-T357</f>
        <v>0</v>
      </c>
      <c r="Z357" s="219" t="s">
        <v>460</v>
      </c>
      <c r="AA357" s="219" t="s">
        <v>161</v>
      </c>
      <c r="AB357" s="219" t="s">
        <v>124</v>
      </c>
    </row>
    <row r="358" customFormat="false" ht="14.4" hidden="false" customHeight="false" outlineLevel="0" collapsed="false">
      <c r="A358" s="219" t="s">
        <v>151</v>
      </c>
      <c r="B358" s="221" t="n">
        <v>43160</v>
      </c>
      <c r="C358" s="221" t="n">
        <v>43160</v>
      </c>
      <c r="D358" s="219" t="s">
        <v>456</v>
      </c>
      <c r="E358" s="220" t="s">
        <v>793</v>
      </c>
      <c r="F358" s="220" t="s">
        <v>636</v>
      </c>
      <c r="G358" s="219" t="s">
        <v>463</v>
      </c>
      <c r="H358" s="219" t="s">
        <v>161</v>
      </c>
      <c r="I358" s="222" t="n">
        <v>5</v>
      </c>
      <c r="J358" s="220"/>
      <c r="K358" s="220"/>
      <c r="L358" s="220"/>
      <c r="M358" s="220"/>
      <c r="N358" s="220"/>
      <c r="O358" s="220"/>
      <c r="P358" s="222" t="n">
        <v>2719.8</v>
      </c>
      <c r="Q358" s="222" t="n">
        <v>0</v>
      </c>
      <c r="R358" s="222" t="n">
        <v>68</v>
      </c>
      <c r="S358" s="222" t="n">
        <v>68</v>
      </c>
      <c r="T358" s="222" t="n">
        <v>0</v>
      </c>
      <c r="U358" s="222" t="n">
        <f aca="false">K358-P358</f>
        <v>-2719.8</v>
      </c>
      <c r="V358" s="222" t="n">
        <f aca="false">L358-Q358</f>
        <v>0</v>
      </c>
      <c r="W358" s="222" t="n">
        <f aca="false">M358-R358</f>
        <v>-68</v>
      </c>
      <c r="X358" s="222" t="n">
        <f aca="false">N358-S358</f>
        <v>-68</v>
      </c>
      <c r="Y358" s="222" t="n">
        <f aca="false">O358-T358</f>
        <v>0</v>
      </c>
      <c r="Z358" s="219" t="s">
        <v>460</v>
      </c>
      <c r="AA358" s="219" t="s">
        <v>161</v>
      </c>
      <c r="AB358" s="219" t="s">
        <v>124</v>
      </c>
    </row>
    <row r="359" customFormat="false" ht="14.4" hidden="false" customHeight="false" outlineLevel="0" collapsed="false">
      <c r="A359" s="219" t="s">
        <v>151</v>
      </c>
      <c r="B359" s="221" t="n">
        <v>43160</v>
      </c>
      <c r="C359" s="221" t="n">
        <v>43160</v>
      </c>
      <c r="D359" s="219" t="s">
        <v>456</v>
      </c>
      <c r="E359" s="220" t="s">
        <v>635</v>
      </c>
      <c r="F359" s="220" t="s">
        <v>636</v>
      </c>
      <c r="G359" s="219" t="s">
        <v>463</v>
      </c>
      <c r="H359" s="219" t="s">
        <v>161</v>
      </c>
      <c r="I359" s="222" t="n">
        <v>5</v>
      </c>
      <c r="J359" s="220"/>
      <c r="K359" s="220"/>
      <c r="L359" s="220"/>
      <c r="M359" s="220"/>
      <c r="N359" s="220"/>
      <c r="O359" s="220"/>
      <c r="P359" s="222" t="n">
        <v>19076.28</v>
      </c>
      <c r="Q359" s="222" t="n">
        <v>0</v>
      </c>
      <c r="R359" s="222" t="n">
        <v>476.91</v>
      </c>
      <c r="S359" s="222" t="n">
        <v>476.91</v>
      </c>
      <c r="T359" s="222" t="n">
        <v>0</v>
      </c>
      <c r="U359" s="222" t="n">
        <f aca="false">K359-P359</f>
        <v>-19076.28</v>
      </c>
      <c r="V359" s="222" t="n">
        <f aca="false">L359-Q359</f>
        <v>0</v>
      </c>
      <c r="W359" s="222" t="n">
        <f aca="false">M359-R359</f>
        <v>-476.91</v>
      </c>
      <c r="X359" s="222" t="n">
        <f aca="false">N359-S359</f>
        <v>-476.91</v>
      </c>
      <c r="Y359" s="222" t="n">
        <f aca="false">O359-T359</f>
        <v>0</v>
      </c>
      <c r="Z359" s="219" t="s">
        <v>460</v>
      </c>
      <c r="AA359" s="219" t="s">
        <v>161</v>
      </c>
      <c r="AB359" s="219" t="s">
        <v>124</v>
      </c>
    </row>
    <row r="360" customFormat="false" ht="14.4" hidden="false" customHeight="false" outlineLevel="0" collapsed="false">
      <c r="A360" s="219" t="s">
        <v>151</v>
      </c>
      <c r="B360" s="221" t="n">
        <v>43160</v>
      </c>
      <c r="C360" s="221" t="n">
        <v>43160</v>
      </c>
      <c r="D360" s="219" t="s">
        <v>456</v>
      </c>
      <c r="E360" s="220" t="s">
        <v>643</v>
      </c>
      <c r="F360" s="220" t="s">
        <v>644</v>
      </c>
      <c r="G360" s="219" t="s">
        <v>463</v>
      </c>
      <c r="H360" s="219" t="s">
        <v>161</v>
      </c>
      <c r="I360" s="222" t="n">
        <v>5</v>
      </c>
      <c r="J360" s="220"/>
      <c r="K360" s="220"/>
      <c r="L360" s="220"/>
      <c r="M360" s="220"/>
      <c r="N360" s="220"/>
      <c r="O360" s="220"/>
      <c r="P360" s="222" t="n">
        <v>47605.98</v>
      </c>
      <c r="Q360" s="222" t="n">
        <v>0</v>
      </c>
      <c r="R360" s="222" t="n">
        <v>1190.15</v>
      </c>
      <c r="S360" s="222" t="n">
        <v>1190.15</v>
      </c>
      <c r="T360" s="222" t="n">
        <v>0</v>
      </c>
      <c r="U360" s="222" t="n">
        <f aca="false">K360-P360</f>
        <v>-47605.98</v>
      </c>
      <c r="V360" s="222" t="n">
        <f aca="false">L360-Q360</f>
        <v>0</v>
      </c>
      <c r="W360" s="222" t="n">
        <f aca="false">M360-R360</f>
        <v>-1190.15</v>
      </c>
      <c r="X360" s="222" t="n">
        <f aca="false">N360-S360</f>
        <v>-1190.15</v>
      </c>
      <c r="Y360" s="222" t="n">
        <f aca="false">O360-T360</f>
        <v>0</v>
      </c>
      <c r="Z360" s="219" t="s">
        <v>460</v>
      </c>
      <c r="AA360" s="219" t="s">
        <v>161</v>
      </c>
      <c r="AB360" s="219" t="s">
        <v>124</v>
      </c>
    </row>
    <row r="361" customFormat="false" ht="14.4" hidden="false" customHeight="false" outlineLevel="0" collapsed="false">
      <c r="A361" s="219" t="s">
        <v>151</v>
      </c>
      <c r="B361" s="221" t="n">
        <v>43160</v>
      </c>
      <c r="C361" s="221" t="n">
        <v>43160</v>
      </c>
      <c r="D361" s="219" t="s">
        <v>456</v>
      </c>
      <c r="E361" s="220" t="s">
        <v>651</v>
      </c>
      <c r="F361" s="220" t="s">
        <v>652</v>
      </c>
      <c r="G361" s="219" t="s">
        <v>463</v>
      </c>
      <c r="H361" s="219" t="s">
        <v>161</v>
      </c>
      <c r="I361" s="222" t="n">
        <v>5</v>
      </c>
      <c r="J361" s="220"/>
      <c r="K361" s="220"/>
      <c r="L361" s="220"/>
      <c r="M361" s="220"/>
      <c r="N361" s="220"/>
      <c r="O361" s="220"/>
      <c r="P361" s="222" t="n">
        <v>1747985.46</v>
      </c>
      <c r="Q361" s="222" t="n">
        <v>0</v>
      </c>
      <c r="R361" s="222" t="n">
        <v>43699.66</v>
      </c>
      <c r="S361" s="222" t="n">
        <v>43699.66</v>
      </c>
      <c r="T361" s="222" t="n">
        <v>0</v>
      </c>
      <c r="U361" s="222" t="n">
        <f aca="false">K361-P361</f>
        <v>-1747985.46</v>
      </c>
      <c r="V361" s="222" t="n">
        <f aca="false">L361-Q361</f>
        <v>0</v>
      </c>
      <c r="W361" s="222" t="n">
        <f aca="false">M361-R361</f>
        <v>-43699.66</v>
      </c>
      <c r="X361" s="222" t="n">
        <f aca="false">N361-S361</f>
        <v>-43699.66</v>
      </c>
      <c r="Y361" s="222" t="n">
        <f aca="false">O361-T361</f>
        <v>0</v>
      </c>
      <c r="Z361" s="219" t="s">
        <v>460</v>
      </c>
      <c r="AA361" s="219" t="s">
        <v>161</v>
      </c>
      <c r="AB361" s="219" t="s">
        <v>124</v>
      </c>
    </row>
    <row r="362" customFormat="false" ht="14.4" hidden="false" customHeight="false" outlineLevel="0" collapsed="false">
      <c r="A362" s="219" t="s">
        <v>151</v>
      </c>
      <c r="B362" s="221" t="n">
        <v>43160</v>
      </c>
      <c r="C362" s="221" t="n">
        <v>43160</v>
      </c>
      <c r="D362" s="219" t="s">
        <v>456</v>
      </c>
      <c r="E362" s="220" t="s">
        <v>794</v>
      </c>
      <c r="F362" s="220" t="s">
        <v>478</v>
      </c>
      <c r="G362" s="219" t="s">
        <v>463</v>
      </c>
      <c r="H362" s="219" t="s">
        <v>161</v>
      </c>
      <c r="I362" s="222" t="n">
        <v>5</v>
      </c>
      <c r="J362" s="220"/>
      <c r="K362" s="220"/>
      <c r="L362" s="220"/>
      <c r="M362" s="220"/>
      <c r="N362" s="220"/>
      <c r="O362" s="220"/>
      <c r="P362" s="222" t="n">
        <v>46961.46</v>
      </c>
      <c r="Q362" s="222" t="n">
        <v>0</v>
      </c>
      <c r="R362" s="222" t="n">
        <v>1174.04</v>
      </c>
      <c r="S362" s="222" t="n">
        <v>1174.04</v>
      </c>
      <c r="T362" s="222" t="n">
        <v>0</v>
      </c>
      <c r="U362" s="222" t="n">
        <f aca="false">K362-P362</f>
        <v>-46961.46</v>
      </c>
      <c r="V362" s="222" t="n">
        <f aca="false">L362-Q362</f>
        <v>0</v>
      </c>
      <c r="W362" s="222" t="n">
        <f aca="false">M362-R362</f>
        <v>-1174.04</v>
      </c>
      <c r="X362" s="222" t="n">
        <f aca="false">N362-S362</f>
        <v>-1174.04</v>
      </c>
      <c r="Y362" s="222" t="n">
        <f aca="false">O362-T362</f>
        <v>0</v>
      </c>
      <c r="Z362" s="219" t="s">
        <v>460</v>
      </c>
      <c r="AA362" s="219" t="s">
        <v>161</v>
      </c>
      <c r="AB362" s="219" t="s">
        <v>124</v>
      </c>
    </row>
    <row r="363" customFormat="false" ht="14.4" hidden="false" customHeight="false" outlineLevel="0" collapsed="false">
      <c r="A363" s="219" t="s">
        <v>151</v>
      </c>
      <c r="B363" s="221" t="n">
        <v>43160</v>
      </c>
      <c r="C363" s="221" t="n">
        <v>43160</v>
      </c>
      <c r="D363" s="219" t="s">
        <v>456</v>
      </c>
      <c r="E363" s="220" t="s">
        <v>795</v>
      </c>
      <c r="F363" s="220" t="s">
        <v>504</v>
      </c>
      <c r="G363" s="219" t="s">
        <v>463</v>
      </c>
      <c r="H363" s="219" t="s">
        <v>161</v>
      </c>
      <c r="I363" s="222" t="n">
        <v>5</v>
      </c>
      <c r="J363" s="220"/>
      <c r="K363" s="220"/>
      <c r="L363" s="220"/>
      <c r="M363" s="220"/>
      <c r="N363" s="220"/>
      <c r="O363" s="220"/>
      <c r="P363" s="222" t="n">
        <v>4559.62</v>
      </c>
      <c r="Q363" s="222" t="n">
        <v>0</v>
      </c>
      <c r="R363" s="222" t="n">
        <v>113.99</v>
      </c>
      <c r="S363" s="222" t="n">
        <v>113.99</v>
      </c>
      <c r="T363" s="222" t="n">
        <v>0</v>
      </c>
      <c r="U363" s="222" t="n">
        <f aca="false">K363-P363</f>
        <v>-4559.62</v>
      </c>
      <c r="V363" s="222" t="n">
        <f aca="false">L363-Q363</f>
        <v>0</v>
      </c>
      <c r="W363" s="222" t="n">
        <f aca="false">M363-R363</f>
        <v>-113.99</v>
      </c>
      <c r="X363" s="222" t="n">
        <f aca="false">N363-S363</f>
        <v>-113.99</v>
      </c>
      <c r="Y363" s="222" t="n">
        <f aca="false">O363-T363</f>
        <v>0</v>
      </c>
      <c r="Z363" s="219" t="s">
        <v>460</v>
      </c>
      <c r="AA363" s="219" t="s">
        <v>161</v>
      </c>
      <c r="AB363" s="219" t="s">
        <v>124</v>
      </c>
    </row>
    <row r="364" customFormat="false" ht="14.4" hidden="false" customHeight="false" outlineLevel="0" collapsed="false">
      <c r="A364" s="219" t="s">
        <v>151</v>
      </c>
      <c r="B364" s="221" t="n">
        <v>43160</v>
      </c>
      <c r="C364" s="221" t="n">
        <v>43160</v>
      </c>
      <c r="D364" s="219" t="s">
        <v>456</v>
      </c>
      <c r="E364" s="220" t="s">
        <v>784</v>
      </c>
      <c r="F364" s="220" t="s">
        <v>658</v>
      </c>
      <c r="G364" s="219" t="s">
        <v>463</v>
      </c>
      <c r="H364" s="219" t="s">
        <v>161</v>
      </c>
      <c r="I364" s="222" t="n">
        <v>12</v>
      </c>
      <c r="J364" s="220"/>
      <c r="K364" s="220"/>
      <c r="L364" s="220"/>
      <c r="M364" s="220"/>
      <c r="N364" s="220"/>
      <c r="O364" s="220"/>
      <c r="P364" s="222" t="n">
        <v>100</v>
      </c>
      <c r="Q364" s="222" t="n">
        <v>0</v>
      </c>
      <c r="R364" s="222" t="n">
        <v>6</v>
      </c>
      <c r="S364" s="222" t="n">
        <v>6</v>
      </c>
      <c r="T364" s="222" t="n">
        <v>0</v>
      </c>
      <c r="U364" s="222" t="n">
        <f aca="false">K364-P364</f>
        <v>-100</v>
      </c>
      <c r="V364" s="222" t="n">
        <f aca="false">L364-Q364</f>
        <v>0</v>
      </c>
      <c r="W364" s="222" t="n">
        <f aca="false">M364-R364</f>
        <v>-6</v>
      </c>
      <c r="X364" s="222" t="n">
        <f aca="false">N364-S364</f>
        <v>-6</v>
      </c>
      <c r="Y364" s="222" t="n">
        <f aca="false">O364-T364</f>
        <v>0</v>
      </c>
      <c r="Z364" s="219" t="s">
        <v>460</v>
      </c>
      <c r="AA364" s="219" t="s">
        <v>161</v>
      </c>
      <c r="AB364" s="219" t="s">
        <v>124</v>
      </c>
    </row>
    <row r="365" customFormat="false" ht="14.4" hidden="false" customHeight="false" outlineLevel="0" collapsed="false">
      <c r="A365" s="219" t="s">
        <v>151</v>
      </c>
      <c r="B365" s="221" t="n">
        <v>43160</v>
      </c>
      <c r="C365" s="221" t="n">
        <v>43160</v>
      </c>
      <c r="D365" s="219" t="s">
        <v>456</v>
      </c>
      <c r="E365" s="220" t="s">
        <v>657</v>
      </c>
      <c r="F365" s="220" t="s">
        <v>658</v>
      </c>
      <c r="G365" s="219" t="s">
        <v>463</v>
      </c>
      <c r="H365" s="219" t="s">
        <v>161</v>
      </c>
      <c r="I365" s="222" t="n">
        <v>5</v>
      </c>
      <c r="J365" s="220"/>
      <c r="K365" s="220"/>
      <c r="L365" s="220"/>
      <c r="M365" s="220"/>
      <c r="N365" s="220"/>
      <c r="O365" s="220"/>
      <c r="P365" s="222" t="n">
        <v>1617.47</v>
      </c>
      <c r="Q365" s="222" t="n">
        <v>0</v>
      </c>
      <c r="R365" s="222" t="n">
        <v>40.44</v>
      </c>
      <c r="S365" s="222" t="n">
        <v>40.44</v>
      </c>
      <c r="T365" s="222" t="n">
        <v>0</v>
      </c>
      <c r="U365" s="222" t="n">
        <f aca="false">K365-P365</f>
        <v>-1617.47</v>
      </c>
      <c r="V365" s="222" t="n">
        <f aca="false">L365-Q365</f>
        <v>0</v>
      </c>
      <c r="W365" s="222" t="n">
        <f aca="false">M365-R365</f>
        <v>-40.44</v>
      </c>
      <c r="X365" s="222" t="n">
        <f aca="false">N365-S365</f>
        <v>-40.44</v>
      </c>
      <c r="Y365" s="222" t="n">
        <f aca="false">O365-T365</f>
        <v>0</v>
      </c>
      <c r="Z365" s="219" t="s">
        <v>460</v>
      </c>
      <c r="AA365" s="219" t="s">
        <v>161</v>
      </c>
      <c r="AB365" s="219" t="s">
        <v>124</v>
      </c>
    </row>
    <row r="366" customFormat="false" ht="14.4" hidden="false" customHeight="false" outlineLevel="0" collapsed="false">
      <c r="A366" s="219" t="s">
        <v>151</v>
      </c>
      <c r="B366" s="221" t="n">
        <v>43160</v>
      </c>
      <c r="C366" s="221" t="n">
        <v>43160</v>
      </c>
      <c r="D366" s="219" t="s">
        <v>456</v>
      </c>
      <c r="E366" s="220" t="s">
        <v>796</v>
      </c>
      <c r="F366" s="220" t="s">
        <v>611</v>
      </c>
      <c r="G366" s="219" t="s">
        <v>463</v>
      </c>
      <c r="H366" s="219" t="s">
        <v>161</v>
      </c>
      <c r="I366" s="222" t="n">
        <v>5</v>
      </c>
      <c r="J366" s="220"/>
      <c r="K366" s="220"/>
      <c r="L366" s="220"/>
      <c r="M366" s="220"/>
      <c r="N366" s="220"/>
      <c r="O366" s="220"/>
      <c r="P366" s="222" t="n">
        <v>27694.21</v>
      </c>
      <c r="Q366" s="222" t="n">
        <v>0</v>
      </c>
      <c r="R366" s="222" t="n">
        <v>692.35</v>
      </c>
      <c r="S366" s="222" t="n">
        <v>692.35</v>
      </c>
      <c r="T366" s="222" t="n">
        <v>0</v>
      </c>
      <c r="U366" s="222" t="n">
        <f aca="false">K366-P366</f>
        <v>-27694.21</v>
      </c>
      <c r="V366" s="222" t="n">
        <f aca="false">L366-Q366</f>
        <v>0</v>
      </c>
      <c r="W366" s="222" t="n">
        <f aca="false">M366-R366</f>
        <v>-692.35</v>
      </c>
      <c r="X366" s="222" t="n">
        <f aca="false">N366-S366</f>
        <v>-692.35</v>
      </c>
      <c r="Y366" s="222" t="n">
        <f aca="false">O366-T366</f>
        <v>0</v>
      </c>
      <c r="Z366" s="219" t="s">
        <v>460</v>
      </c>
      <c r="AA366" s="219" t="s">
        <v>161</v>
      </c>
      <c r="AB366" s="219" t="s">
        <v>124</v>
      </c>
    </row>
    <row r="367" customFormat="false" ht="14.4" hidden="false" customHeight="false" outlineLevel="0" collapsed="false">
      <c r="A367" s="219" t="s">
        <v>151</v>
      </c>
      <c r="B367" s="221" t="n">
        <v>43160</v>
      </c>
      <c r="C367" s="221" t="n">
        <v>43160</v>
      </c>
      <c r="D367" s="219" t="s">
        <v>456</v>
      </c>
      <c r="E367" s="220" t="s">
        <v>797</v>
      </c>
      <c r="F367" s="220" t="s">
        <v>798</v>
      </c>
      <c r="G367" s="219" t="s">
        <v>463</v>
      </c>
      <c r="H367" s="219" t="s">
        <v>161</v>
      </c>
      <c r="I367" s="222" t="n">
        <v>5</v>
      </c>
      <c r="J367" s="220"/>
      <c r="K367" s="220"/>
      <c r="L367" s="220"/>
      <c r="M367" s="220"/>
      <c r="N367" s="220"/>
      <c r="O367" s="220"/>
      <c r="P367" s="222" t="n">
        <v>135901.71</v>
      </c>
      <c r="Q367" s="222" t="n">
        <v>0</v>
      </c>
      <c r="R367" s="222" t="n">
        <v>3397.54</v>
      </c>
      <c r="S367" s="222" t="n">
        <v>3397.54</v>
      </c>
      <c r="T367" s="222" t="n">
        <v>0</v>
      </c>
      <c r="U367" s="222" t="n">
        <f aca="false">K367-P367</f>
        <v>-135901.71</v>
      </c>
      <c r="V367" s="222" t="n">
        <f aca="false">L367-Q367</f>
        <v>0</v>
      </c>
      <c r="W367" s="222" t="n">
        <f aca="false">M367-R367</f>
        <v>-3397.54</v>
      </c>
      <c r="X367" s="222" t="n">
        <f aca="false">N367-S367</f>
        <v>-3397.54</v>
      </c>
      <c r="Y367" s="222" t="n">
        <f aca="false">O367-T367</f>
        <v>0</v>
      </c>
      <c r="Z367" s="219" t="s">
        <v>460</v>
      </c>
      <c r="AA367" s="219" t="s">
        <v>161</v>
      </c>
      <c r="AB367" s="219" t="s">
        <v>124</v>
      </c>
    </row>
    <row r="368" customFormat="false" ht="14.4" hidden="false" customHeight="false" outlineLevel="0" collapsed="false">
      <c r="A368" s="219" t="s">
        <v>151</v>
      </c>
      <c r="B368" s="221" t="n">
        <v>43160</v>
      </c>
      <c r="C368" s="221" t="n">
        <v>43160</v>
      </c>
      <c r="D368" s="219" t="s">
        <v>456</v>
      </c>
      <c r="E368" s="220" t="s">
        <v>799</v>
      </c>
      <c r="F368" s="220" t="s">
        <v>486</v>
      </c>
      <c r="G368" s="219" t="s">
        <v>463</v>
      </c>
      <c r="H368" s="219" t="s">
        <v>161</v>
      </c>
      <c r="I368" s="222" t="n">
        <v>5</v>
      </c>
      <c r="J368" s="220"/>
      <c r="K368" s="220"/>
      <c r="L368" s="220"/>
      <c r="M368" s="220"/>
      <c r="N368" s="220"/>
      <c r="O368" s="220"/>
      <c r="P368" s="222" t="n">
        <v>23180.72</v>
      </c>
      <c r="Q368" s="222" t="n">
        <v>0</v>
      </c>
      <c r="R368" s="222" t="n">
        <v>579.52</v>
      </c>
      <c r="S368" s="222" t="n">
        <v>579.52</v>
      </c>
      <c r="T368" s="222" t="n">
        <v>0</v>
      </c>
      <c r="U368" s="222" t="n">
        <f aca="false">K368-P368</f>
        <v>-23180.72</v>
      </c>
      <c r="V368" s="222" t="n">
        <f aca="false">L368-Q368</f>
        <v>0</v>
      </c>
      <c r="W368" s="222" t="n">
        <f aca="false">M368-R368</f>
        <v>-579.52</v>
      </c>
      <c r="X368" s="222" t="n">
        <f aca="false">N368-S368</f>
        <v>-579.52</v>
      </c>
      <c r="Y368" s="222" t="n">
        <f aca="false">O368-T368</f>
        <v>0</v>
      </c>
      <c r="Z368" s="219" t="s">
        <v>460</v>
      </c>
      <c r="AA368" s="219" t="s">
        <v>161</v>
      </c>
      <c r="AB368" s="219" t="s">
        <v>124</v>
      </c>
    </row>
    <row r="369" customFormat="false" ht="14.4" hidden="false" customHeight="false" outlineLevel="0" collapsed="false">
      <c r="A369" s="219" t="s">
        <v>151</v>
      </c>
      <c r="B369" s="221" t="n">
        <v>43160</v>
      </c>
      <c r="C369" s="221" t="n">
        <v>43160</v>
      </c>
      <c r="D369" s="219" t="s">
        <v>456</v>
      </c>
      <c r="E369" s="220" t="s">
        <v>800</v>
      </c>
      <c r="F369" s="220" t="s">
        <v>801</v>
      </c>
      <c r="G369" s="219" t="s">
        <v>463</v>
      </c>
      <c r="H369" s="219" t="s">
        <v>161</v>
      </c>
      <c r="I369" s="222" t="n">
        <v>5</v>
      </c>
      <c r="J369" s="220"/>
      <c r="K369" s="220"/>
      <c r="L369" s="220"/>
      <c r="M369" s="220"/>
      <c r="N369" s="220"/>
      <c r="O369" s="220"/>
      <c r="P369" s="222" t="n">
        <v>98123.42</v>
      </c>
      <c r="Q369" s="222" t="n">
        <v>0</v>
      </c>
      <c r="R369" s="222" t="n">
        <v>2453.08</v>
      </c>
      <c r="S369" s="222" t="n">
        <v>2453.08</v>
      </c>
      <c r="T369" s="222" t="n">
        <v>0</v>
      </c>
      <c r="U369" s="222" t="n">
        <f aca="false">K369-P369</f>
        <v>-98123.42</v>
      </c>
      <c r="V369" s="222" t="n">
        <f aca="false">L369-Q369</f>
        <v>0</v>
      </c>
      <c r="W369" s="222" t="n">
        <f aca="false">M369-R369</f>
        <v>-2453.08</v>
      </c>
      <c r="X369" s="222" t="n">
        <f aca="false">N369-S369</f>
        <v>-2453.08</v>
      </c>
      <c r="Y369" s="222" t="n">
        <f aca="false">O369-T369</f>
        <v>0</v>
      </c>
      <c r="Z369" s="219" t="s">
        <v>460</v>
      </c>
      <c r="AA369" s="219" t="s">
        <v>161</v>
      </c>
      <c r="AB369" s="219" t="s">
        <v>124</v>
      </c>
    </row>
    <row r="370" customFormat="false" ht="14.4" hidden="false" customHeight="false" outlineLevel="0" collapsed="false">
      <c r="A370" s="219" t="s">
        <v>151</v>
      </c>
      <c r="B370" s="221" t="n">
        <v>43160</v>
      </c>
      <c r="C370" s="221" t="n">
        <v>43160</v>
      </c>
      <c r="D370" s="219" t="s">
        <v>664</v>
      </c>
      <c r="E370" s="220"/>
      <c r="F370" s="220" t="s">
        <v>467</v>
      </c>
      <c r="G370" s="219" t="s">
        <v>463</v>
      </c>
      <c r="H370" s="219" t="s">
        <v>161</v>
      </c>
      <c r="I370" s="222" t="n">
        <v>0</v>
      </c>
      <c r="J370" s="220"/>
      <c r="K370" s="220"/>
      <c r="L370" s="220"/>
      <c r="M370" s="220"/>
      <c r="N370" s="220"/>
      <c r="O370" s="220"/>
      <c r="P370" s="222" t="n">
        <v>528684.7</v>
      </c>
      <c r="Q370" s="222" t="n">
        <v>0</v>
      </c>
      <c r="R370" s="222" t="n">
        <v>0</v>
      </c>
      <c r="S370" s="222" t="n">
        <v>0</v>
      </c>
      <c r="T370" s="222" t="n">
        <v>0</v>
      </c>
      <c r="U370" s="222" t="n">
        <f aca="false">K370-P370</f>
        <v>-528684.7</v>
      </c>
      <c r="V370" s="222" t="n">
        <f aca="false">L370-Q370</f>
        <v>0</v>
      </c>
      <c r="W370" s="222" t="n">
        <f aca="false">M370-R370</f>
        <v>0</v>
      </c>
      <c r="X370" s="222" t="n">
        <f aca="false">N370-S370</f>
        <v>0</v>
      </c>
      <c r="Y370" s="222" t="n">
        <f aca="false">O370-T370</f>
        <v>0</v>
      </c>
      <c r="Z370" s="219" t="s">
        <v>665</v>
      </c>
      <c r="AA370" s="219" t="s">
        <v>161</v>
      </c>
      <c r="AB370" s="219" t="s">
        <v>124</v>
      </c>
    </row>
    <row r="371" customFormat="false" ht="14.4" hidden="false" customHeight="false" outlineLevel="0" collapsed="false">
      <c r="A371" s="219" t="s">
        <v>151</v>
      </c>
      <c r="B371" s="221" t="n">
        <v>43160</v>
      </c>
      <c r="C371" s="221" t="n">
        <v>43160</v>
      </c>
      <c r="D371" s="219" t="s">
        <v>666</v>
      </c>
      <c r="E371" s="220"/>
      <c r="F371" s="220" t="s">
        <v>467</v>
      </c>
      <c r="G371" s="219" t="s">
        <v>463</v>
      </c>
      <c r="H371" s="219" t="s">
        <v>161</v>
      </c>
      <c r="I371" s="222" t="n">
        <v>0</v>
      </c>
      <c r="J371" s="220"/>
      <c r="K371" s="220"/>
      <c r="L371" s="220"/>
      <c r="M371" s="220"/>
      <c r="N371" s="220"/>
      <c r="O371" s="220"/>
      <c r="P371" s="222" t="n">
        <v>3207159.13</v>
      </c>
      <c r="Q371" s="222" t="n">
        <v>0</v>
      </c>
      <c r="R371" s="222" t="n">
        <v>0</v>
      </c>
      <c r="S371" s="222" t="n">
        <v>0</v>
      </c>
      <c r="T371" s="222" t="n">
        <v>0</v>
      </c>
      <c r="U371" s="222" t="n">
        <f aca="false">K371-P371</f>
        <v>-3207159.13</v>
      </c>
      <c r="V371" s="222" t="n">
        <f aca="false">L371-Q371</f>
        <v>0</v>
      </c>
      <c r="W371" s="222" t="n">
        <f aca="false">M371-R371</f>
        <v>0</v>
      </c>
      <c r="X371" s="222" t="n">
        <f aca="false">N371-S371</f>
        <v>0</v>
      </c>
      <c r="Y371" s="222" t="n">
        <f aca="false">O371-T371</f>
        <v>0</v>
      </c>
      <c r="Z371" s="219" t="s">
        <v>665</v>
      </c>
      <c r="AA371" s="219" t="s">
        <v>161</v>
      </c>
      <c r="AB371" s="219" t="s">
        <v>124</v>
      </c>
    </row>
    <row r="372" customFormat="false" ht="14.4" hidden="false" customHeight="false" outlineLevel="0" collapsed="false">
      <c r="A372" s="219" t="s">
        <v>151</v>
      </c>
      <c r="B372" s="221" t="n">
        <v>43160</v>
      </c>
      <c r="C372" s="221" t="n">
        <v>43160</v>
      </c>
      <c r="D372" s="219" t="s">
        <v>762</v>
      </c>
      <c r="E372" s="220" t="s">
        <v>723</v>
      </c>
      <c r="F372" s="220" t="s">
        <v>685</v>
      </c>
      <c r="G372" s="219" t="s">
        <v>724</v>
      </c>
      <c r="H372" s="219" t="s">
        <v>161</v>
      </c>
      <c r="I372" s="222" t="n">
        <v>0</v>
      </c>
      <c r="J372" s="220"/>
      <c r="K372" s="220"/>
      <c r="L372" s="220"/>
      <c r="M372" s="220"/>
      <c r="N372" s="220"/>
      <c r="O372" s="220"/>
      <c r="P372" s="222" t="n">
        <v>59470</v>
      </c>
      <c r="Q372" s="222" t="n">
        <v>0</v>
      </c>
      <c r="R372" s="222" t="n">
        <v>0</v>
      </c>
      <c r="S372" s="222" t="n">
        <v>0</v>
      </c>
      <c r="T372" s="222" t="n">
        <v>0</v>
      </c>
      <c r="U372" s="222" t="n">
        <f aca="false">K372-P372</f>
        <v>-59470</v>
      </c>
      <c r="V372" s="222" t="n">
        <f aca="false">L372-Q372</f>
        <v>0</v>
      </c>
      <c r="W372" s="222" t="n">
        <f aca="false">M372-R372</f>
        <v>0</v>
      </c>
      <c r="X372" s="222" t="n">
        <f aca="false">N372-S372</f>
        <v>0</v>
      </c>
      <c r="Y372" s="222" t="n">
        <f aca="false">O372-T372</f>
        <v>0</v>
      </c>
      <c r="Z372" s="219" t="s">
        <v>763</v>
      </c>
      <c r="AA372" s="219" t="s">
        <v>161</v>
      </c>
      <c r="AB372" s="219" t="s">
        <v>124</v>
      </c>
    </row>
    <row r="373" customFormat="false" ht="14.4" hidden="false" customHeight="false" outlineLevel="0" collapsed="false">
      <c r="A373" s="219" t="s">
        <v>139</v>
      </c>
      <c r="B373" s="221" t="n">
        <v>43040</v>
      </c>
      <c r="C373" s="221" t="n">
        <v>43040</v>
      </c>
      <c r="D373" s="219" t="s">
        <v>456</v>
      </c>
      <c r="E373" s="220" t="s">
        <v>723</v>
      </c>
      <c r="F373" s="220" t="s">
        <v>802</v>
      </c>
      <c r="G373" s="219" t="s">
        <v>724</v>
      </c>
      <c r="H373" s="219" t="s">
        <v>161</v>
      </c>
      <c r="I373" s="222" t="n">
        <v>18</v>
      </c>
      <c r="J373" s="220"/>
      <c r="K373" s="220"/>
      <c r="L373" s="220"/>
      <c r="M373" s="220"/>
      <c r="N373" s="220"/>
      <c r="O373" s="220"/>
      <c r="P373" s="222" t="n">
        <v>-427268</v>
      </c>
      <c r="Q373" s="222" t="n">
        <v>-76908.24</v>
      </c>
      <c r="R373" s="222" t="n">
        <v>0</v>
      </c>
      <c r="S373" s="222" t="n">
        <v>0</v>
      </c>
      <c r="T373" s="222" t="n">
        <v>0</v>
      </c>
      <c r="U373" s="222" t="n">
        <f aca="false">K373-P373</f>
        <v>427268</v>
      </c>
      <c r="V373" s="222" t="n">
        <f aca="false">L373-Q373</f>
        <v>76908.24</v>
      </c>
      <c r="W373" s="222" t="n">
        <f aca="false">M373-R373</f>
        <v>0</v>
      </c>
      <c r="X373" s="222" t="n">
        <f aca="false">N373-S373</f>
        <v>0</v>
      </c>
      <c r="Y373" s="222" t="n">
        <f aca="false">O373-T373</f>
        <v>0</v>
      </c>
      <c r="Z373" s="219" t="s">
        <v>803</v>
      </c>
      <c r="AA373" s="219" t="s">
        <v>161</v>
      </c>
      <c r="AB373" s="219" t="s">
        <v>124</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AB27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4" zeroHeight="false" outlineLevelRow="0" outlineLevelCol="0"/>
  <cols>
    <col collapsed="false" customWidth="true" hidden="false" outlineLevel="0" max="3" min="1" style="48" width="8.66"/>
    <col collapsed="false" customWidth="true" hidden="false" outlineLevel="0" max="4" min="4" style="0" width="8.53"/>
    <col collapsed="false" customWidth="true" hidden="false" outlineLevel="0" max="6" min="5" style="48" width="16.66"/>
    <col collapsed="false" customWidth="true" hidden="false" outlineLevel="0" max="10" min="7" style="48" width="8.66"/>
    <col collapsed="false" customWidth="true" hidden="false" outlineLevel="0" max="20" min="11" style="0" width="8.53"/>
    <col collapsed="false" customWidth="true" hidden="false" outlineLevel="0" max="25" min="21" style="48" width="12.66"/>
    <col collapsed="false" customWidth="true" hidden="false" outlineLevel="0" max="26" min="26" style="0" width="8.53"/>
    <col collapsed="false" customWidth="true" hidden="false" outlineLevel="0" max="27" min="27" style="48" width="9.66"/>
    <col collapsed="false" customWidth="true" hidden="false" outlineLevel="0" max="28" min="28" style="48" width="8.66"/>
    <col collapsed="false" customWidth="true" hidden="false" outlineLevel="0" max="1025" min="29" style="0" width="8.53"/>
  </cols>
  <sheetData>
    <row r="1" customFormat="false" ht="60" hidden="false" customHeight="true" outlineLevel="0" collapsed="false">
      <c r="A1" s="223" t="s">
        <v>428</v>
      </c>
      <c r="B1" s="223" t="s">
        <v>429</v>
      </c>
      <c r="C1" s="223" t="s">
        <v>430</v>
      </c>
      <c r="D1" s="223" t="s">
        <v>431</v>
      </c>
      <c r="E1" s="223" t="s">
        <v>804</v>
      </c>
      <c r="F1" s="223" t="s">
        <v>805</v>
      </c>
      <c r="G1" s="223" t="s">
        <v>434</v>
      </c>
      <c r="H1" s="223" t="s">
        <v>435</v>
      </c>
      <c r="I1" s="223" t="s">
        <v>436</v>
      </c>
      <c r="J1" s="223" t="s">
        <v>806</v>
      </c>
      <c r="K1" s="223" t="s">
        <v>438</v>
      </c>
      <c r="L1" s="223" t="s">
        <v>439</v>
      </c>
      <c r="M1" s="223" t="s">
        <v>440</v>
      </c>
      <c r="N1" s="223" t="s">
        <v>441</v>
      </c>
      <c r="O1" s="223" t="s">
        <v>442</v>
      </c>
      <c r="P1" s="223" t="s">
        <v>443</v>
      </c>
      <c r="Q1" s="223" t="s">
        <v>444</v>
      </c>
      <c r="R1" s="223" t="s">
        <v>445</v>
      </c>
      <c r="S1" s="223" t="s">
        <v>446</v>
      </c>
      <c r="T1" s="223" t="s">
        <v>447</v>
      </c>
      <c r="U1" s="223" t="s">
        <v>448</v>
      </c>
      <c r="V1" s="223" t="s">
        <v>449</v>
      </c>
      <c r="W1" s="223" t="s">
        <v>450</v>
      </c>
      <c r="X1" s="223" t="s">
        <v>451</v>
      </c>
      <c r="Y1" s="223" t="s">
        <v>452</v>
      </c>
      <c r="Z1" s="223" t="s">
        <v>807</v>
      </c>
      <c r="AA1" s="223" t="s">
        <v>454</v>
      </c>
      <c r="AB1" s="223" t="s">
        <v>808</v>
      </c>
    </row>
    <row r="2" customFormat="false" ht="14.4" hidden="false" customHeight="false" outlineLevel="0" collapsed="false">
      <c r="A2" s="219" t="s">
        <v>151</v>
      </c>
      <c r="B2" s="221" t="n">
        <v>42917</v>
      </c>
      <c r="C2" s="221" t="n">
        <v>42917</v>
      </c>
      <c r="D2" s="219" t="s">
        <v>456</v>
      </c>
      <c r="E2" s="220" t="s">
        <v>809</v>
      </c>
      <c r="F2" s="220" t="s">
        <v>810</v>
      </c>
      <c r="G2" s="219" t="s">
        <v>463</v>
      </c>
      <c r="H2" s="219" t="s">
        <v>161</v>
      </c>
      <c r="I2" s="222" t="n">
        <v>18</v>
      </c>
      <c r="J2" s="219" t="s">
        <v>811</v>
      </c>
      <c r="K2" s="220"/>
      <c r="L2" s="220"/>
      <c r="M2" s="220"/>
      <c r="N2" s="220"/>
      <c r="O2" s="220"/>
      <c r="P2" s="222" t="n">
        <v>2711.86</v>
      </c>
      <c r="Q2" s="222" t="n">
        <v>488.13</v>
      </c>
      <c r="R2" s="222" t="n">
        <v>0</v>
      </c>
      <c r="S2" s="222" t="n">
        <v>0</v>
      </c>
      <c r="T2" s="222" t="n">
        <v>0</v>
      </c>
      <c r="U2" s="222" t="n">
        <f aca="false">K2-P2</f>
        <v>-2711.86</v>
      </c>
      <c r="V2" s="222" t="n">
        <f aca="false">L2-Q2</f>
        <v>-488.13</v>
      </c>
      <c r="W2" s="222" t="n">
        <f aca="false">M2-R2</f>
        <v>0</v>
      </c>
      <c r="X2" s="222" t="n">
        <f aca="false">N2-S2</f>
        <v>0</v>
      </c>
      <c r="Y2" s="222" t="n">
        <f aca="false">O2-T2</f>
        <v>0</v>
      </c>
      <c r="Z2" s="219" t="s">
        <v>812</v>
      </c>
      <c r="AA2" s="219" t="s">
        <v>161</v>
      </c>
      <c r="AB2" s="219" t="s">
        <v>811</v>
      </c>
    </row>
    <row r="3" customFormat="false" ht="14.4" hidden="false" customHeight="false" outlineLevel="0" collapsed="false">
      <c r="A3" s="219" t="s">
        <v>151</v>
      </c>
      <c r="B3" s="221" t="n">
        <v>42917</v>
      </c>
      <c r="C3" s="221" t="n">
        <v>42917</v>
      </c>
      <c r="D3" s="219" t="s">
        <v>456</v>
      </c>
      <c r="E3" s="220" t="s">
        <v>813</v>
      </c>
      <c r="F3" s="220" t="s">
        <v>814</v>
      </c>
      <c r="G3" s="219" t="s">
        <v>463</v>
      </c>
      <c r="H3" s="219" t="s">
        <v>161</v>
      </c>
      <c r="I3" s="222" t="n">
        <v>5</v>
      </c>
      <c r="J3" s="219" t="s">
        <v>811</v>
      </c>
      <c r="K3" s="220"/>
      <c r="L3" s="220"/>
      <c r="M3" s="220"/>
      <c r="N3" s="220"/>
      <c r="O3" s="220"/>
      <c r="P3" s="222" t="n">
        <v>6941</v>
      </c>
      <c r="Q3" s="222" t="n">
        <v>347.05</v>
      </c>
      <c r="R3" s="222" t="n">
        <v>0</v>
      </c>
      <c r="S3" s="222" t="n">
        <v>0</v>
      </c>
      <c r="T3" s="222" t="n">
        <v>0</v>
      </c>
      <c r="U3" s="222" t="n">
        <f aca="false">K3-P3</f>
        <v>-6941</v>
      </c>
      <c r="V3" s="222" t="n">
        <f aca="false">L3-Q3</f>
        <v>-347.05</v>
      </c>
      <c r="W3" s="222" t="n">
        <f aca="false">M3-R3</f>
        <v>0</v>
      </c>
      <c r="X3" s="222" t="n">
        <f aca="false">N3-S3</f>
        <v>0</v>
      </c>
      <c r="Y3" s="222" t="n">
        <f aca="false">O3-T3</f>
        <v>0</v>
      </c>
      <c r="Z3" s="219" t="s">
        <v>812</v>
      </c>
      <c r="AA3" s="219" t="s">
        <v>161</v>
      </c>
      <c r="AB3" s="219" t="s">
        <v>811</v>
      </c>
    </row>
    <row r="4" customFormat="false" ht="14.4" hidden="false" customHeight="false" outlineLevel="0" collapsed="false">
      <c r="A4" s="219" t="s">
        <v>151</v>
      </c>
      <c r="B4" s="221" t="n">
        <v>42917</v>
      </c>
      <c r="C4" s="221" t="n">
        <v>42917</v>
      </c>
      <c r="D4" s="219" t="s">
        <v>456</v>
      </c>
      <c r="E4" s="220" t="s">
        <v>815</v>
      </c>
      <c r="F4" s="220" t="s">
        <v>586</v>
      </c>
      <c r="G4" s="219" t="s">
        <v>463</v>
      </c>
      <c r="H4" s="219" t="s">
        <v>161</v>
      </c>
      <c r="I4" s="222" t="n">
        <v>18</v>
      </c>
      <c r="J4" s="219" t="s">
        <v>811</v>
      </c>
      <c r="K4" s="220"/>
      <c r="L4" s="220"/>
      <c r="M4" s="220"/>
      <c r="N4" s="220"/>
      <c r="O4" s="220"/>
      <c r="P4" s="222" t="n">
        <v>28102</v>
      </c>
      <c r="Q4" s="222" t="n">
        <v>0</v>
      </c>
      <c r="R4" s="222" t="n">
        <v>2529.18</v>
      </c>
      <c r="S4" s="222" t="n">
        <v>2529.18</v>
      </c>
      <c r="T4" s="222" t="n">
        <v>0</v>
      </c>
      <c r="U4" s="222" t="n">
        <f aca="false">K4-P4</f>
        <v>-28102</v>
      </c>
      <c r="V4" s="222" t="n">
        <f aca="false">L4-Q4</f>
        <v>0</v>
      </c>
      <c r="W4" s="222" t="n">
        <f aca="false">M4-R4</f>
        <v>-2529.18</v>
      </c>
      <c r="X4" s="222" t="n">
        <f aca="false">N4-S4</f>
        <v>-2529.18</v>
      </c>
      <c r="Y4" s="222" t="n">
        <f aca="false">O4-T4</f>
        <v>0</v>
      </c>
      <c r="Z4" s="219" t="s">
        <v>812</v>
      </c>
      <c r="AA4" s="219" t="s">
        <v>161</v>
      </c>
      <c r="AB4" s="219" t="s">
        <v>811</v>
      </c>
    </row>
    <row r="5" customFormat="false" ht="14.4" hidden="false" customHeight="false" outlineLevel="0" collapsed="false">
      <c r="A5" s="219" t="s">
        <v>151</v>
      </c>
      <c r="B5" s="221" t="n">
        <v>42917</v>
      </c>
      <c r="C5" s="221" t="n">
        <v>42917</v>
      </c>
      <c r="D5" s="219" t="s">
        <v>456</v>
      </c>
      <c r="E5" s="220" t="s">
        <v>816</v>
      </c>
      <c r="F5" s="220" t="s">
        <v>817</v>
      </c>
      <c r="G5" s="219" t="s">
        <v>463</v>
      </c>
      <c r="H5" s="219" t="s">
        <v>161</v>
      </c>
      <c r="I5" s="222" t="n">
        <v>18</v>
      </c>
      <c r="J5" s="219" t="s">
        <v>811</v>
      </c>
      <c r="K5" s="220"/>
      <c r="L5" s="220"/>
      <c r="M5" s="220"/>
      <c r="N5" s="220"/>
      <c r="O5" s="220"/>
      <c r="P5" s="222" t="n">
        <v>155744</v>
      </c>
      <c r="Q5" s="222" t="n">
        <v>0</v>
      </c>
      <c r="R5" s="222" t="n">
        <v>14016.96</v>
      </c>
      <c r="S5" s="222" t="n">
        <v>14016.96</v>
      </c>
      <c r="T5" s="222" t="n">
        <v>0</v>
      </c>
      <c r="U5" s="222" t="n">
        <f aca="false">K5-P5</f>
        <v>-155744</v>
      </c>
      <c r="V5" s="222" t="n">
        <f aca="false">L5-Q5</f>
        <v>0</v>
      </c>
      <c r="W5" s="222" t="n">
        <f aca="false">M5-R5</f>
        <v>-14016.96</v>
      </c>
      <c r="X5" s="222" t="n">
        <f aca="false">N5-S5</f>
        <v>-14016.96</v>
      </c>
      <c r="Y5" s="222" t="n">
        <f aca="false">O5-T5</f>
        <v>0</v>
      </c>
      <c r="Z5" s="219" t="s">
        <v>812</v>
      </c>
      <c r="AA5" s="219" t="s">
        <v>161</v>
      </c>
      <c r="AB5" s="219" t="s">
        <v>811</v>
      </c>
    </row>
    <row r="6" customFormat="false" ht="14.4" hidden="false" customHeight="false" outlineLevel="0" collapsed="false">
      <c r="A6" s="219" t="s">
        <v>151</v>
      </c>
      <c r="B6" s="221" t="n">
        <v>42917</v>
      </c>
      <c r="C6" s="221" t="n">
        <v>42917</v>
      </c>
      <c r="D6" s="219" t="s">
        <v>456</v>
      </c>
      <c r="E6" s="220" t="s">
        <v>818</v>
      </c>
      <c r="F6" s="220" t="s">
        <v>819</v>
      </c>
      <c r="G6" s="219" t="s">
        <v>463</v>
      </c>
      <c r="H6" s="219" t="s">
        <v>161</v>
      </c>
      <c r="I6" s="222" t="n">
        <v>18</v>
      </c>
      <c r="J6" s="219" t="s">
        <v>811</v>
      </c>
      <c r="K6" s="220"/>
      <c r="L6" s="220"/>
      <c r="M6" s="220"/>
      <c r="N6" s="220"/>
      <c r="O6" s="220"/>
      <c r="P6" s="222" t="n">
        <v>21000</v>
      </c>
      <c r="Q6" s="222" t="n">
        <v>0</v>
      </c>
      <c r="R6" s="222" t="n">
        <v>1890</v>
      </c>
      <c r="S6" s="222" t="n">
        <v>1890</v>
      </c>
      <c r="T6" s="222" t="n">
        <v>0</v>
      </c>
      <c r="U6" s="222" t="n">
        <f aca="false">K6-P6</f>
        <v>-21000</v>
      </c>
      <c r="V6" s="222" t="n">
        <f aca="false">L6-Q6</f>
        <v>0</v>
      </c>
      <c r="W6" s="222" t="n">
        <f aca="false">M6-R6</f>
        <v>-1890</v>
      </c>
      <c r="X6" s="222" t="n">
        <f aca="false">N6-S6</f>
        <v>-1890</v>
      </c>
      <c r="Y6" s="222" t="n">
        <f aca="false">O6-T6</f>
        <v>0</v>
      </c>
      <c r="Z6" s="219" t="s">
        <v>812</v>
      </c>
      <c r="AA6" s="219" t="s">
        <v>161</v>
      </c>
      <c r="AB6" s="219" t="s">
        <v>811</v>
      </c>
    </row>
    <row r="7" customFormat="false" ht="14.4" hidden="false" customHeight="false" outlineLevel="0" collapsed="false">
      <c r="A7" s="219" t="s">
        <v>151</v>
      </c>
      <c r="B7" s="221" t="n">
        <v>42948</v>
      </c>
      <c r="C7" s="221" t="n">
        <v>42948</v>
      </c>
      <c r="D7" s="219" t="s">
        <v>456</v>
      </c>
      <c r="E7" s="220" t="s">
        <v>813</v>
      </c>
      <c r="F7" s="220" t="s">
        <v>814</v>
      </c>
      <c r="G7" s="219" t="s">
        <v>463</v>
      </c>
      <c r="H7" s="219" t="s">
        <v>161</v>
      </c>
      <c r="I7" s="222" t="n">
        <v>5</v>
      </c>
      <c r="J7" s="219" t="s">
        <v>811</v>
      </c>
      <c r="K7" s="220"/>
      <c r="L7" s="220"/>
      <c r="M7" s="220"/>
      <c r="N7" s="220"/>
      <c r="O7" s="220"/>
      <c r="P7" s="222" t="n">
        <v>338</v>
      </c>
      <c r="Q7" s="222" t="n">
        <v>16.7</v>
      </c>
      <c r="R7" s="222" t="n">
        <v>0</v>
      </c>
      <c r="S7" s="222" t="n">
        <v>0</v>
      </c>
      <c r="T7" s="222" t="n">
        <v>0</v>
      </c>
      <c r="U7" s="222" t="n">
        <f aca="false">K7-P7</f>
        <v>-338</v>
      </c>
      <c r="V7" s="222" t="n">
        <f aca="false">L7-Q7</f>
        <v>-16.7</v>
      </c>
      <c r="W7" s="222" t="n">
        <f aca="false">M7-R7</f>
        <v>0</v>
      </c>
      <c r="X7" s="222" t="n">
        <f aca="false">N7-S7</f>
        <v>0</v>
      </c>
      <c r="Y7" s="222" t="n">
        <f aca="false">O7-T7</f>
        <v>0</v>
      </c>
      <c r="Z7" s="219" t="s">
        <v>812</v>
      </c>
      <c r="AA7" s="219" t="s">
        <v>161</v>
      </c>
      <c r="AB7" s="219" t="s">
        <v>811</v>
      </c>
    </row>
    <row r="8" customFormat="false" ht="14.4" hidden="false" customHeight="false" outlineLevel="0" collapsed="false">
      <c r="A8" s="219" t="s">
        <v>151</v>
      </c>
      <c r="B8" s="221" t="n">
        <v>42948</v>
      </c>
      <c r="C8" s="221" t="n">
        <v>42948</v>
      </c>
      <c r="D8" s="219" t="s">
        <v>456</v>
      </c>
      <c r="E8" s="220" t="s">
        <v>813</v>
      </c>
      <c r="F8" s="220" t="s">
        <v>814</v>
      </c>
      <c r="G8" s="219" t="s">
        <v>724</v>
      </c>
      <c r="H8" s="219" t="s">
        <v>161</v>
      </c>
      <c r="I8" s="222" t="n">
        <v>5</v>
      </c>
      <c r="J8" s="219" t="s">
        <v>811</v>
      </c>
      <c r="K8" s="220"/>
      <c r="L8" s="220"/>
      <c r="M8" s="220"/>
      <c r="N8" s="220"/>
      <c r="O8" s="220"/>
      <c r="P8" s="222" t="n">
        <v>200</v>
      </c>
      <c r="Q8" s="222" t="n">
        <v>10</v>
      </c>
      <c r="R8" s="222" t="n">
        <v>0</v>
      </c>
      <c r="S8" s="222" t="n">
        <v>0</v>
      </c>
      <c r="T8" s="222" t="n">
        <v>0</v>
      </c>
      <c r="U8" s="222" t="n">
        <f aca="false">K8-P8</f>
        <v>-200</v>
      </c>
      <c r="V8" s="222" t="n">
        <f aca="false">L8-Q8</f>
        <v>-10</v>
      </c>
      <c r="W8" s="222" t="n">
        <f aca="false">M8-R8</f>
        <v>0</v>
      </c>
      <c r="X8" s="222" t="n">
        <f aca="false">N8-S8</f>
        <v>0</v>
      </c>
      <c r="Y8" s="222" t="n">
        <f aca="false">O8-T8</f>
        <v>0</v>
      </c>
      <c r="Z8" s="219" t="s">
        <v>812</v>
      </c>
      <c r="AA8" s="219" t="s">
        <v>161</v>
      </c>
      <c r="AB8" s="219" t="s">
        <v>811</v>
      </c>
    </row>
    <row r="9" customFormat="false" ht="14.4" hidden="false" customHeight="false" outlineLevel="0" collapsed="false">
      <c r="A9" s="219" t="s">
        <v>151</v>
      </c>
      <c r="B9" s="221" t="n">
        <v>42948</v>
      </c>
      <c r="C9" s="221" t="n">
        <v>42948</v>
      </c>
      <c r="D9" s="219" t="s">
        <v>456</v>
      </c>
      <c r="E9" s="220" t="s">
        <v>813</v>
      </c>
      <c r="F9" s="220" t="s">
        <v>814</v>
      </c>
      <c r="G9" s="219" t="s">
        <v>733</v>
      </c>
      <c r="H9" s="219" t="s">
        <v>161</v>
      </c>
      <c r="I9" s="222" t="n">
        <v>5</v>
      </c>
      <c r="J9" s="219" t="s">
        <v>811</v>
      </c>
      <c r="K9" s="220"/>
      <c r="L9" s="220"/>
      <c r="M9" s="220"/>
      <c r="N9" s="220"/>
      <c r="O9" s="220"/>
      <c r="P9" s="222" t="n">
        <v>200</v>
      </c>
      <c r="Q9" s="222" t="n">
        <v>10</v>
      </c>
      <c r="R9" s="222" t="n">
        <v>0</v>
      </c>
      <c r="S9" s="222" t="n">
        <v>0</v>
      </c>
      <c r="T9" s="222" t="n">
        <v>0</v>
      </c>
      <c r="U9" s="222" t="n">
        <f aca="false">K9-P9</f>
        <v>-200</v>
      </c>
      <c r="V9" s="222" t="n">
        <f aca="false">L9-Q9</f>
        <v>-10</v>
      </c>
      <c r="W9" s="222" t="n">
        <f aca="false">M9-R9</f>
        <v>0</v>
      </c>
      <c r="X9" s="222" t="n">
        <f aca="false">N9-S9</f>
        <v>0</v>
      </c>
      <c r="Y9" s="222" t="n">
        <f aca="false">O9-T9</f>
        <v>0</v>
      </c>
      <c r="Z9" s="219" t="s">
        <v>812</v>
      </c>
      <c r="AA9" s="219" t="s">
        <v>161</v>
      </c>
      <c r="AB9" s="219" t="s">
        <v>811</v>
      </c>
    </row>
    <row r="10" customFormat="false" ht="14.4" hidden="false" customHeight="false" outlineLevel="0" collapsed="false">
      <c r="A10" s="219" t="s">
        <v>151</v>
      </c>
      <c r="B10" s="221" t="n">
        <v>42948</v>
      </c>
      <c r="C10" s="221" t="n">
        <v>42948</v>
      </c>
      <c r="D10" s="219" t="s">
        <v>456</v>
      </c>
      <c r="E10" s="220" t="s">
        <v>820</v>
      </c>
      <c r="F10" s="220" t="s">
        <v>821</v>
      </c>
      <c r="G10" s="219" t="s">
        <v>724</v>
      </c>
      <c r="H10" s="219" t="s">
        <v>161</v>
      </c>
      <c r="I10" s="222" t="n">
        <v>12</v>
      </c>
      <c r="J10" s="219" t="s">
        <v>811</v>
      </c>
      <c r="K10" s="220"/>
      <c r="L10" s="220"/>
      <c r="M10" s="220"/>
      <c r="N10" s="220"/>
      <c r="O10" s="220"/>
      <c r="P10" s="222" t="n">
        <v>4200</v>
      </c>
      <c r="Q10" s="222" t="n">
        <v>0</v>
      </c>
      <c r="R10" s="222" t="n">
        <v>252</v>
      </c>
      <c r="S10" s="222" t="n">
        <v>252</v>
      </c>
      <c r="T10" s="222" t="n">
        <v>0</v>
      </c>
      <c r="U10" s="222" t="n">
        <f aca="false">K10-P10</f>
        <v>-4200</v>
      </c>
      <c r="V10" s="222" t="n">
        <f aca="false">L10-Q10</f>
        <v>0</v>
      </c>
      <c r="W10" s="222" t="n">
        <f aca="false">M10-R10</f>
        <v>-252</v>
      </c>
      <c r="X10" s="222" t="n">
        <f aca="false">N10-S10</f>
        <v>-252</v>
      </c>
      <c r="Y10" s="222" t="n">
        <f aca="false">O10-T10</f>
        <v>0</v>
      </c>
      <c r="Z10" s="219" t="s">
        <v>812</v>
      </c>
      <c r="AA10" s="219" t="s">
        <v>161</v>
      </c>
      <c r="AB10" s="219" t="s">
        <v>811</v>
      </c>
    </row>
    <row r="11" customFormat="false" ht="14.4" hidden="false" customHeight="false" outlineLevel="0" collapsed="false">
      <c r="A11" s="219" t="s">
        <v>151</v>
      </c>
      <c r="B11" s="221" t="n">
        <v>42948</v>
      </c>
      <c r="C11" s="221" t="n">
        <v>42948</v>
      </c>
      <c r="D11" s="219" t="s">
        <v>456</v>
      </c>
      <c r="E11" s="220" t="s">
        <v>822</v>
      </c>
      <c r="F11" s="220" t="s">
        <v>753</v>
      </c>
      <c r="G11" s="219" t="s">
        <v>463</v>
      </c>
      <c r="H11" s="219" t="s">
        <v>161</v>
      </c>
      <c r="I11" s="222" t="n">
        <v>5</v>
      </c>
      <c r="J11" s="219" t="s">
        <v>811</v>
      </c>
      <c r="K11" s="220"/>
      <c r="L11" s="220"/>
      <c r="M11" s="220"/>
      <c r="N11" s="220"/>
      <c r="O11" s="220"/>
      <c r="P11" s="222" t="n">
        <v>4874</v>
      </c>
      <c r="Q11" s="222" t="n">
        <v>244</v>
      </c>
      <c r="R11" s="222" t="n">
        <v>0</v>
      </c>
      <c r="S11" s="222" t="n">
        <v>0</v>
      </c>
      <c r="T11" s="222" t="n">
        <v>0</v>
      </c>
      <c r="U11" s="222" t="n">
        <f aca="false">K11-P11</f>
        <v>-4874</v>
      </c>
      <c r="V11" s="222" t="n">
        <f aca="false">L11-Q11</f>
        <v>-244</v>
      </c>
      <c r="W11" s="222" t="n">
        <f aca="false">M11-R11</f>
        <v>0</v>
      </c>
      <c r="X11" s="222" t="n">
        <f aca="false">N11-S11</f>
        <v>0</v>
      </c>
      <c r="Y11" s="222" t="n">
        <f aca="false">O11-T11</f>
        <v>0</v>
      </c>
      <c r="Z11" s="219" t="s">
        <v>812</v>
      </c>
      <c r="AA11" s="219" t="s">
        <v>161</v>
      </c>
      <c r="AB11" s="219" t="s">
        <v>811</v>
      </c>
    </row>
    <row r="12" customFormat="false" ht="14.4" hidden="false" customHeight="false" outlineLevel="0" collapsed="false">
      <c r="A12" s="219" t="s">
        <v>151</v>
      </c>
      <c r="B12" s="221" t="n">
        <v>42948</v>
      </c>
      <c r="C12" s="221" t="n">
        <v>42948</v>
      </c>
      <c r="D12" s="219" t="s">
        <v>456</v>
      </c>
      <c r="E12" s="220" t="s">
        <v>815</v>
      </c>
      <c r="F12" s="220" t="s">
        <v>586</v>
      </c>
      <c r="G12" s="219" t="s">
        <v>463</v>
      </c>
      <c r="H12" s="219" t="s">
        <v>161</v>
      </c>
      <c r="I12" s="222" t="n">
        <v>18</v>
      </c>
      <c r="J12" s="219" t="s">
        <v>811</v>
      </c>
      <c r="K12" s="220"/>
      <c r="L12" s="220"/>
      <c r="M12" s="220"/>
      <c r="N12" s="220"/>
      <c r="O12" s="220"/>
      <c r="P12" s="222" t="n">
        <v>739</v>
      </c>
      <c r="Q12" s="222" t="n">
        <v>0</v>
      </c>
      <c r="R12" s="222" t="n">
        <v>66.51</v>
      </c>
      <c r="S12" s="222" t="n">
        <v>66.51</v>
      </c>
      <c r="T12" s="222" t="n">
        <v>0</v>
      </c>
      <c r="U12" s="222" t="n">
        <f aca="false">K12-P12</f>
        <v>-739</v>
      </c>
      <c r="V12" s="222" t="n">
        <f aca="false">L12-Q12</f>
        <v>0</v>
      </c>
      <c r="W12" s="222" t="n">
        <f aca="false">M12-R12</f>
        <v>-66.51</v>
      </c>
      <c r="X12" s="222" t="n">
        <f aca="false">N12-S12</f>
        <v>-66.51</v>
      </c>
      <c r="Y12" s="222" t="n">
        <f aca="false">O12-T12</f>
        <v>0</v>
      </c>
      <c r="Z12" s="219" t="s">
        <v>812</v>
      </c>
      <c r="AA12" s="219" t="s">
        <v>161</v>
      </c>
      <c r="AB12" s="219" t="s">
        <v>811</v>
      </c>
    </row>
    <row r="13" customFormat="false" ht="14.4" hidden="false" customHeight="false" outlineLevel="0" collapsed="false">
      <c r="A13" s="219" t="s">
        <v>151</v>
      </c>
      <c r="B13" s="221" t="n">
        <v>42948</v>
      </c>
      <c r="C13" s="221" t="n">
        <v>42948</v>
      </c>
      <c r="D13" s="219" t="s">
        <v>456</v>
      </c>
      <c r="E13" s="220" t="s">
        <v>823</v>
      </c>
      <c r="F13" s="220" t="s">
        <v>824</v>
      </c>
      <c r="G13" s="219" t="s">
        <v>463</v>
      </c>
      <c r="H13" s="219" t="s">
        <v>161</v>
      </c>
      <c r="I13" s="222" t="n">
        <v>18</v>
      </c>
      <c r="J13" s="219" t="s">
        <v>811</v>
      </c>
      <c r="K13" s="220"/>
      <c r="L13" s="220"/>
      <c r="M13" s="220"/>
      <c r="N13" s="220"/>
      <c r="O13" s="220"/>
      <c r="P13" s="222" t="n">
        <v>3181.37</v>
      </c>
      <c r="Q13" s="222" t="n">
        <v>0</v>
      </c>
      <c r="R13" s="222" t="n">
        <v>286.32</v>
      </c>
      <c r="S13" s="222" t="n">
        <v>286.32</v>
      </c>
      <c r="T13" s="222" t="n">
        <v>0</v>
      </c>
      <c r="U13" s="222" t="n">
        <f aca="false">K13-P13</f>
        <v>-3181.37</v>
      </c>
      <c r="V13" s="222" t="n">
        <f aca="false">L13-Q13</f>
        <v>0</v>
      </c>
      <c r="W13" s="222" t="n">
        <f aca="false">M13-R13</f>
        <v>-286.32</v>
      </c>
      <c r="X13" s="222" t="n">
        <f aca="false">N13-S13</f>
        <v>-286.32</v>
      </c>
      <c r="Y13" s="222" t="n">
        <f aca="false">O13-T13</f>
        <v>0</v>
      </c>
      <c r="Z13" s="219" t="s">
        <v>812</v>
      </c>
      <c r="AA13" s="219" t="s">
        <v>161</v>
      </c>
      <c r="AB13" s="219" t="s">
        <v>811</v>
      </c>
    </row>
    <row r="14" customFormat="false" ht="14.4" hidden="false" customHeight="false" outlineLevel="0" collapsed="false">
      <c r="A14" s="219" t="s">
        <v>151</v>
      </c>
      <c r="B14" s="221" t="n">
        <v>42948</v>
      </c>
      <c r="C14" s="221" t="n">
        <v>42948</v>
      </c>
      <c r="D14" s="219" t="s">
        <v>456</v>
      </c>
      <c r="E14" s="220" t="s">
        <v>816</v>
      </c>
      <c r="F14" s="220" t="s">
        <v>817</v>
      </c>
      <c r="G14" s="219" t="s">
        <v>463</v>
      </c>
      <c r="H14" s="219" t="s">
        <v>161</v>
      </c>
      <c r="I14" s="222" t="n">
        <v>18</v>
      </c>
      <c r="J14" s="219" t="s">
        <v>811</v>
      </c>
      <c r="K14" s="220"/>
      <c r="L14" s="220"/>
      <c r="M14" s="220"/>
      <c r="N14" s="220"/>
      <c r="O14" s="220"/>
      <c r="P14" s="222" t="n">
        <v>15766.67</v>
      </c>
      <c r="Q14" s="222" t="n">
        <v>0</v>
      </c>
      <c r="R14" s="222" t="n">
        <v>1419</v>
      </c>
      <c r="S14" s="222" t="n">
        <v>1419</v>
      </c>
      <c r="T14" s="222" t="n">
        <v>0</v>
      </c>
      <c r="U14" s="222" t="n">
        <f aca="false">K14-P14</f>
        <v>-15766.67</v>
      </c>
      <c r="V14" s="222" t="n">
        <f aca="false">L14-Q14</f>
        <v>0</v>
      </c>
      <c r="W14" s="222" t="n">
        <f aca="false">M14-R14</f>
        <v>-1419</v>
      </c>
      <c r="X14" s="222" t="n">
        <f aca="false">N14-S14</f>
        <v>-1419</v>
      </c>
      <c r="Y14" s="222" t="n">
        <f aca="false">O14-T14</f>
        <v>0</v>
      </c>
      <c r="Z14" s="219" t="s">
        <v>812</v>
      </c>
      <c r="AA14" s="219" t="s">
        <v>161</v>
      </c>
      <c r="AB14" s="219" t="s">
        <v>811</v>
      </c>
    </row>
    <row r="15" customFormat="false" ht="14.4" hidden="false" customHeight="false" outlineLevel="0" collapsed="false">
      <c r="A15" s="219" t="s">
        <v>151</v>
      </c>
      <c r="B15" s="221" t="n">
        <v>42948</v>
      </c>
      <c r="C15" s="221" t="n">
        <v>42948</v>
      </c>
      <c r="D15" s="219" t="s">
        <v>456</v>
      </c>
      <c r="E15" s="220" t="s">
        <v>825</v>
      </c>
      <c r="F15" s="220" t="s">
        <v>826</v>
      </c>
      <c r="G15" s="219" t="s">
        <v>463</v>
      </c>
      <c r="H15" s="219" t="s">
        <v>161</v>
      </c>
      <c r="I15" s="222" t="n">
        <v>18</v>
      </c>
      <c r="J15" s="219" t="s">
        <v>811</v>
      </c>
      <c r="K15" s="220"/>
      <c r="L15" s="220"/>
      <c r="M15" s="220"/>
      <c r="N15" s="220"/>
      <c r="O15" s="220"/>
      <c r="P15" s="222" t="n">
        <v>11522.3</v>
      </c>
      <c r="Q15" s="222" t="n">
        <v>0</v>
      </c>
      <c r="R15" s="222" t="n">
        <v>1037</v>
      </c>
      <c r="S15" s="222" t="n">
        <v>1037</v>
      </c>
      <c r="T15" s="222" t="n">
        <v>0</v>
      </c>
      <c r="U15" s="222" t="n">
        <f aca="false">K15-P15</f>
        <v>-11522.3</v>
      </c>
      <c r="V15" s="222" t="n">
        <f aca="false">L15-Q15</f>
        <v>0</v>
      </c>
      <c r="W15" s="222" t="n">
        <f aca="false">M15-R15</f>
        <v>-1037</v>
      </c>
      <c r="X15" s="222" t="n">
        <f aca="false">N15-S15</f>
        <v>-1037</v>
      </c>
      <c r="Y15" s="222" t="n">
        <f aca="false">O15-T15</f>
        <v>0</v>
      </c>
      <c r="Z15" s="219" t="s">
        <v>812</v>
      </c>
      <c r="AA15" s="219" t="s">
        <v>161</v>
      </c>
      <c r="AB15" s="219" t="s">
        <v>811</v>
      </c>
    </row>
    <row r="16" customFormat="false" ht="14.4" hidden="false" customHeight="false" outlineLevel="0" collapsed="false">
      <c r="A16" s="219" t="s">
        <v>151</v>
      </c>
      <c r="B16" s="221" t="n">
        <v>42948</v>
      </c>
      <c r="C16" s="221" t="n">
        <v>42948</v>
      </c>
      <c r="D16" s="219" t="s">
        <v>456</v>
      </c>
      <c r="E16" s="220" t="s">
        <v>827</v>
      </c>
      <c r="F16" s="220" t="s">
        <v>490</v>
      </c>
      <c r="G16" s="219" t="s">
        <v>463</v>
      </c>
      <c r="H16" s="219" t="s">
        <v>161</v>
      </c>
      <c r="I16" s="222" t="n">
        <v>5</v>
      </c>
      <c r="J16" s="219" t="s">
        <v>811</v>
      </c>
      <c r="K16" s="220"/>
      <c r="L16" s="220"/>
      <c r="M16" s="220"/>
      <c r="N16" s="220"/>
      <c r="O16" s="220"/>
      <c r="P16" s="222" t="n">
        <v>2120</v>
      </c>
      <c r="Q16" s="222" t="n">
        <v>0</v>
      </c>
      <c r="R16" s="222" t="n">
        <v>53</v>
      </c>
      <c r="S16" s="222" t="n">
        <v>53</v>
      </c>
      <c r="T16" s="222" t="n">
        <v>0</v>
      </c>
      <c r="U16" s="222" t="n">
        <f aca="false">K16-P16</f>
        <v>-2120</v>
      </c>
      <c r="V16" s="222" t="n">
        <f aca="false">L16-Q16</f>
        <v>0</v>
      </c>
      <c r="W16" s="222" t="n">
        <f aca="false">M16-R16</f>
        <v>-53</v>
      </c>
      <c r="X16" s="222" t="n">
        <f aca="false">N16-S16</f>
        <v>-53</v>
      </c>
      <c r="Y16" s="222" t="n">
        <f aca="false">O16-T16</f>
        <v>0</v>
      </c>
      <c r="Z16" s="219" t="s">
        <v>812</v>
      </c>
      <c r="AA16" s="219" t="s">
        <v>161</v>
      </c>
      <c r="AB16" s="219" t="s">
        <v>811</v>
      </c>
    </row>
    <row r="17" customFormat="false" ht="14.4" hidden="false" customHeight="false" outlineLevel="0" collapsed="false">
      <c r="A17" s="219" t="s">
        <v>151</v>
      </c>
      <c r="B17" s="221" t="n">
        <v>42948</v>
      </c>
      <c r="C17" s="221" t="n">
        <v>42948</v>
      </c>
      <c r="D17" s="219" t="s">
        <v>456</v>
      </c>
      <c r="E17" s="220" t="s">
        <v>828</v>
      </c>
      <c r="F17" s="220" t="s">
        <v>829</v>
      </c>
      <c r="G17" s="219" t="s">
        <v>463</v>
      </c>
      <c r="H17" s="219" t="s">
        <v>161</v>
      </c>
      <c r="I17" s="222" t="n">
        <v>18</v>
      </c>
      <c r="J17" s="219" t="s">
        <v>811</v>
      </c>
      <c r="K17" s="220"/>
      <c r="L17" s="220"/>
      <c r="M17" s="220"/>
      <c r="N17" s="220"/>
      <c r="O17" s="220"/>
      <c r="P17" s="222" t="n">
        <v>15000</v>
      </c>
      <c r="Q17" s="222" t="n">
        <v>0</v>
      </c>
      <c r="R17" s="222" t="n">
        <v>1350</v>
      </c>
      <c r="S17" s="222" t="n">
        <v>1350</v>
      </c>
      <c r="T17" s="222" t="n">
        <v>0</v>
      </c>
      <c r="U17" s="222" t="n">
        <f aca="false">K17-P17</f>
        <v>-15000</v>
      </c>
      <c r="V17" s="222" t="n">
        <f aca="false">L17-Q17</f>
        <v>0</v>
      </c>
      <c r="W17" s="222" t="n">
        <f aca="false">M17-R17</f>
        <v>-1350</v>
      </c>
      <c r="X17" s="222" t="n">
        <f aca="false">N17-S17</f>
        <v>-1350</v>
      </c>
      <c r="Y17" s="222" t="n">
        <f aca="false">O17-T17</f>
        <v>0</v>
      </c>
      <c r="Z17" s="219" t="s">
        <v>812</v>
      </c>
      <c r="AA17" s="219" t="s">
        <v>161</v>
      </c>
      <c r="AB17" s="219" t="s">
        <v>811</v>
      </c>
    </row>
    <row r="18" customFormat="false" ht="14.4" hidden="false" customHeight="false" outlineLevel="0" collapsed="false">
      <c r="A18" s="219" t="s">
        <v>151</v>
      </c>
      <c r="B18" s="221" t="n">
        <v>42948</v>
      </c>
      <c r="C18" s="221" t="n">
        <v>42948</v>
      </c>
      <c r="D18" s="219" t="s">
        <v>456</v>
      </c>
      <c r="E18" s="220" t="s">
        <v>830</v>
      </c>
      <c r="F18" s="220" t="s">
        <v>831</v>
      </c>
      <c r="G18" s="219" t="s">
        <v>463</v>
      </c>
      <c r="H18" s="219" t="s">
        <v>161</v>
      </c>
      <c r="I18" s="222" t="n">
        <v>5</v>
      </c>
      <c r="J18" s="219" t="s">
        <v>811</v>
      </c>
      <c r="K18" s="220"/>
      <c r="L18" s="220"/>
      <c r="M18" s="220"/>
      <c r="N18" s="220"/>
      <c r="O18" s="220"/>
      <c r="P18" s="222" t="n">
        <v>153630</v>
      </c>
      <c r="Q18" s="222" t="n">
        <v>0</v>
      </c>
      <c r="R18" s="222" t="n">
        <v>3840.75</v>
      </c>
      <c r="S18" s="222" t="n">
        <v>3840.75</v>
      </c>
      <c r="T18" s="222" t="n">
        <v>0</v>
      </c>
      <c r="U18" s="222" t="n">
        <f aca="false">K18-P18</f>
        <v>-153630</v>
      </c>
      <c r="V18" s="222" t="n">
        <f aca="false">L18-Q18</f>
        <v>0</v>
      </c>
      <c r="W18" s="222" t="n">
        <f aca="false">M18-R18</f>
        <v>-3840.75</v>
      </c>
      <c r="X18" s="222" t="n">
        <f aca="false">N18-S18</f>
        <v>-3840.75</v>
      </c>
      <c r="Y18" s="222" t="n">
        <f aca="false">O18-T18</f>
        <v>0</v>
      </c>
      <c r="Z18" s="219" t="s">
        <v>812</v>
      </c>
      <c r="AA18" s="219" t="s">
        <v>161</v>
      </c>
      <c r="AB18" s="219" t="s">
        <v>811</v>
      </c>
    </row>
    <row r="19" customFormat="false" ht="14.4" hidden="false" customHeight="false" outlineLevel="0" collapsed="false">
      <c r="A19" s="219" t="s">
        <v>151</v>
      </c>
      <c r="B19" s="221" t="n">
        <v>42948</v>
      </c>
      <c r="C19" s="221" t="n">
        <v>42948</v>
      </c>
      <c r="D19" s="219" t="s">
        <v>456</v>
      </c>
      <c r="E19" s="220" t="s">
        <v>818</v>
      </c>
      <c r="F19" s="220" t="s">
        <v>819</v>
      </c>
      <c r="G19" s="219" t="s">
        <v>463</v>
      </c>
      <c r="H19" s="219" t="s">
        <v>161</v>
      </c>
      <c r="I19" s="222" t="n">
        <v>18</v>
      </c>
      <c r="J19" s="219" t="s">
        <v>811</v>
      </c>
      <c r="K19" s="220"/>
      <c r="L19" s="220"/>
      <c r="M19" s="220"/>
      <c r="N19" s="220"/>
      <c r="O19" s="220"/>
      <c r="P19" s="222" t="n">
        <v>21000</v>
      </c>
      <c r="Q19" s="222" t="n">
        <v>0</v>
      </c>
      <c r="R19" s="222" t="n">
        <v>1890</v>
      </c>
      <c r="S19" s="222" t="n">
        <v>1890</v>
      </c>
      <c r="T19" s="222" t="n">
        <v>0</v>
      </c>
      <c r="U19" s="222" t="n">
        <f aca="false">K19-P19</f>
        <v>-21000</v>
      </c>
      <c r="V19" s="222" t="n">
        <f aca="false">L19-Q19</f>
        <v>0</v>
      </c>
      <c r="W19" s="222" t="n">
        <f aca="false">M19-R19</f>
        <v>-1890</v>
      </c>
      <c r="X19" s="222" t="n">
        <f aca="false">N19-S19</f>
        <v>-1890</v>
      </c>
      <c r="Y19" s="222" t="n">
        <f aca="false">O19-T19</f>
        <v>0</v>
      </c>
      <c r="Z19" s="219" t="s">
        <v>812</v>
      </c>
      <c r="AA19" s="219" t="s">
        <v>161</v>
      </c>
      <c r="AB19" s="219" t="s">
        <v>811</v>
      </c>
    </row>
    <row r="20" customFormat="false" ht="14.4" hidden="false" customHeight="false" outlineLevel="0" collapsed="false">
      <c r="A20" s="219" t="s">
        <v>151</v>
      </c>
      <c r="B20" s="221" t="n">
        <v>42948</v>
      </c>
      <c r="C20" s="221" t="n">
        <v>42948</v>
      </c>
      <c r="D20" s="219" t="s">
        <v>456</v>
      </c>
      <c r="E20" s="220" t="s">
        <v>832</v>
      </c>
      <c r="F20" s="220" t="s">
        <v>833</v>
      </c>
      <c r="G20" s="219" t="s">
        <v>463</v>
      </c>
      <c r="H20" s="219" t="s">
        <v>161</v>
      </c>
      <c r="I20" s="222" t="n">
        <v>18</v>
      </c>
      <c r="J20" s="219" t="s">
        <v>161</v>
      </c>
      <c r="K20" s="220"/>
      <c r="L20" s="220"/>
      <c r="M20" s="220"/>
      <c r="N20" s="220"/>
      <c r="O20" s="220"/>
      <c r="P20" s="222" t="n">
        <v>12817.8</v>
      </c>
      <c r="Q20" s="222" t="n">
        <v>0</v>
      </c>
      <c r="R20" s="222" t="n">
        <v>1153.6</v>
      </c>
      <c r="S20" s="222" t="n">
        <v>1153.6</v>
      </c>
      <c r="T20" s="222" t="n">
        <v>0</v>
      </c>
      <c r="U20" s="222" t="n">
        <f aca="false">K20-P20</f>
        <v>-12817.8</v>
      </c>
      <c r="V20" s="222" t="n">
        <f aca="false">L20-Q20</f>
        <v>0</v>
      </c>
      <c r="W20" s="222" t="n">
        <f aca="false">M20-R20</f>
        <v>-1153.6</v>
      </c>
      <c r="X20" s="222" t="n">
        <f aca="false">N20-S20</f>
        <v>-1153.6</v>
      </c>
      <c r="Y20" s="222" t="n">
        <f aca="false">O20-T20</f>
        <v>0</v>
      </c>
      <c r="Z20" s="219" t="s">
        <v>812</v>
      </c>
      <c r="AA20" s="219" t="s">
        <v>161</v>
      </c>
      <c r="AB20" s="219" t="s">
        <v>811</v>
      </c>
    </row>
    <row r="21" customFormat="false" ht="14.4" hidden="false" customHeight="false" outlineLevel="0" collapsed="false">
      <c r="A21" s="219" t="s">
        <v>151</v>
      </c>
      <c r="B21" s="221" t="n">
        <v>42948</v>
      </c>
      <c r="C21" s="221" t="n">
        <v>42979</v>
      </c>
      <c r="D21" s="219" t="s">
        <v>456</v>
      </c>
      <c r="E21" s="220" t="s">
        <v>834</v>
      </c>
      <c r="F21" s="220" t="s">
        <v>835</v>
      </c>
      <c r="G21" s="219" t="s">
        <v>463</v>
      </c>
      <c r="H21" s="219" t="s">
        <v>161</v>
      </c>
      <c r="I21" s="222" t="n">
        <v>5</v>
      </c>
      <c r="J21" s="219" t="s">
        <v>811</v>
      </c>
      <c r="K21" s="220"/>
      <c r="L21" s="220"/>
      <c r="M21" s="220"/>
      <c r="N21" s="220"/>
      <c r="O21" s="220"/>
      <c r="P21" s="222" t="n">
        <v>35000</v>
      </c>
      <c r="Q21" s="222" t="n">
        <v>1750</v>
      </c>
      <c r="R21" s="222" t="n">
        <v>0</v>
      </c>
      <c r="S21" s="222" t="n">
        <v>0</v>
      </c>
      <c r="T21" s="222" t="n">
        <v>0</v>
      </c>
      <c r="U21" s="222" t="n">
        <f aca="false">K21-P21</f>
        <v>-35000</v>
      </c>
      <c r="V21" s="222" t="n">
        <f aca="false">L21-Q21</f>
        <v>-1750</v>
      </c>
      <c r="W21" s="222" t="n">
        <f aca="false">M21-R21</f>
        <v>0</v>
      </c>
      <c r="X21" s="222" t="n">
        <f aca="false">N21-S21</f>
        <v>0</v>
      </c>
      <c r="Y21" s="222" t="n">
        <f aca="false">O21-T21</f>
        <v>0</v>
      </c>
      <c r="Z21" s="219" t="s">
        <v>812</v>
      </c>
      <c r="AA21" s="219" t="s">
        <v>161</v>
      </c>
      <c r="AB21" s="219" t="s">
        <v>811</v>
      </c>
    </row>
    <row r="22" customFormat="false" ht="14.4" hidden="false" customHeight="false" outlineLevel="0" collapsed="false">
      <c r="A22" s="219" t="s">
        <v>151</v>
      </c>
      <c r="B22" s="221" t="n">
        <v>42948</v>
      </c>
      <c r="C22" s="221" t="n">
        <v>42979</v>
      </c>
      <c r="D22" s="219" t="s">
        <v>456</v>
      </c>
      <c r="E22" s="220" t="s">
        <v>836</v>
      </c>
      <c r="F22" s="220" t="s">
        <v>837</v>
      </c>
      <c r="G22" s="219" t="s">
        <v>463</v>
      </c>
      <c r="H22" s="219" t="s">
        <v>161</v>
      </c>
      <c r="I22" s="222" t="n">
        <v>18</v>
      </c>
      <c r="J22" s="219" t="s">
        <v>161</v>
      </c>
      <c r="K22" s="220"/>
      <c r="L22" s="220"/>
      <c r="M22" s="220"/>
      <c r="N22" s="220"/>
      <c r="O22" s="220"/>
      <c r="P22" s="222" t="n">
        <v>112800</v>
      </c>
      <c r="Q22" s="222" t="n">
        <v>0</v>
      </c>
      <c r="R22" s="222" t="n">
        <v>10152</v>
      </c>
      <c r="S22" s="222" t="n">
        <v>10152</v>
      </c>
      <c r="T22" s="222" t="n">
        <v>0</v>
      </c>
      <c r="U22" s="222" t="n">
        <f aca="false">K22-P22</f>
        <v>-112800</v>
      </c>
      <c r="V22" s="222" t="n">
        <f aca="false">L22-Q22</f>
        <v>0</v>
      </c>
      <c r="W22" s="222" t="n">
        <f aca="false">M22-R22</f>
        <v>-10152</v>
      </c>
      <c r="X22" s="222" t="n">
        <f aca="false">N22-S22</f>
        <v>-10152</v>
      </c>
      <c r="Y22" s="222" t="n">
        <f aca="false">O22-T22</f>
        <v>0</v>
      </c>
      <c r="Z22" s="219" t="s">
        <v>812</v>
      </c>
      <c r="AA22" s="219" t="s">
        <v>161</v>
      </c>
      <c r="AB22" s="219" t="s">
        <v>811</v>
      </c>
    </row>
    <row r="23" customFormat="false" ht="14.4" hidden="false" customHeight="false" outlineLevel="0" collapsed="false">
      <c r="A23" s="219" t="s">
        <v>151</v>
      </c>
      <c r="B23" s="221" t="n">
        <v>42979</v>
      </c>
      <c r="C23" s="221" t="n">
        <v>42979</v>
      </c>
      <c r="D23" s="219" t="s">
        <v>456</v>
      </c>
      <c r="E23" s="220" t="s">
        <v>838</v>
      </c>
      <c r="F23" s="220" t="s">
        <v>839</v>
      </c>
      <c r="G23" s="219" t="s">
        <v>463</v>
      </c>
      <c r="H23" s="219" t="s">
        <v>161</v>
      </c>
      <c r="I23" s="222" t="n">
        <v>18</v>
      </c>
      <c r="J23" s="219" t="s">
        <v>811</v>
      </c>
      <c r="K23" s="220"/>
      <c r="L23" s="220"/>
      <c r="M23" s="220"/>
      <c r="N23" s="220"/>
      <c r="O23" s="220"/>
      <c r="P23" s="222" t="n">
        <v>3000</v>
      </c>
      <c r="Q23" s="222" t="n">
        <v>540</v>
      </c>
      <c r="R23" s="222" t="n">
        <v>0</v>
      </c>
      <c r="S23" s="222" t="n">
        <v>0</v>
      </c>
      <c r="T23" s="222" t="n">
        <v>0</v>
      </c>
      <c r="U23" s="222" t="n">
        <f aca="false">K23-P23</f>
        <v>-3000</v>
      </c>
      <c r="V23" s="222" t="n">
        <f aca="false">L23-Q23</f>
        <v>-540</v>
      </c>
      <c r="W23" s="222" t="n">
        <f aca="false">M23-R23</f>
        <v>0</v>
      </c>
      <c r="X23" s="222" t="n">
        <f aca="false">N23-S23</f>
        <v>0</v>
      </c>
      <c r="Y23" s="222" t="n">
        <f aca="false">O23-T23</f>
        <v>0</v>
      </c>
      <c r="Z23" s="219" t="s">
        <v>812</v>
      </c>
      <c r="AA23" s="219" t="s">
        <v>161</v>
      </c>
      <c r="AB23" s="219" t="s">
        <v>811</v>
      </c>
    </row>
    <row r="24" customFormat="false" ht="14.4" hidden="false" customHeight="false" outlineLevel="0" collapsed="false">
      <c r="A24" s="219" t="s">
        <v>151</v>
      </c>
      <c r="B24" s="221" t="n">
        <v>42979</v>
      </c>
      <c r="C24" s="221" t="n">
        <v>42979</v>
      </c>
      <c r="D24" s="219" t="s">
        <v>456</v>
      </c>
      <c r="E24" s="220" t="s">
        <v>815</v>
      </c>
      <c r="F24" s="220" t="s">
        <v>586</v>
      </c>
      <c r="G24" s="219" t="s">
        <v>463</v>
      </c>
      <c r="H24" s="219" t="s">
        <v>161</v>
      </c>
      <c r="I24" s="222" t="n">
        <v>18</v>
      </c>
      <c r="J24" s="219" t="s">
        <v>811</v>
      </c>
      <c r="K24" s="220"/>
      <c r="L24" s="220"/>
      <c r="M24" s="220"/>
      <c r="N24" s="220"/>
      <c r="O24" s="220"/>
      <c r="P24" s="222" t="n">
        <v>102</v>
      </c>
      <c r="Q24" s="222" t="n">
        <v>0</v>
      </c>
      <c r="R24" s="222" t="n">
        <v>9.18</v>
      </c>
      <c r="S24" s="222" t="n">
        <v>9.18</v>
      </c>
      <c r="T24" s="222" t="n">
        <v>0</v>
      </c>
      <c r="U24" s="222" t="n">
        <f aca="false">K24-P24</f>
        <v>-102</v>
      </c>
      <c r="V24" s="222" t="n">
        <f aca="false">L24-Q24</f>
        <v>0</v>
      </c>
      <c r="W24" s="222" t="n">
        <f aca="false">M24-R24</f>
        <v>-9.18</v>
      </c>
      <c r="X24" s="222" t="n">
        <f aca="false">N24-S24</f>
        <v>-9.18</v>
      </c>
      <c r="Y24" s="222" t="n">
        <f aca="false">O24-T24</f>
        <v>0</v>
      </c>
      <c r="Z24" s="219" t="s">
        <v>812</v>
      </c>
      <c r="AA24" s="219" t="s">
        <v>161</v>
      </c>
      <c r="AB24" s="219" t="s">
        <v>811</v>
      </c>
    </row>
    <row r="25" customFormat="false" ht="14.4" hidden="false" customHeight="false" outlineLevel="0" collapsed="false">
      <c r="A25" s="219" t="s">
        <v>151</v>
      </c>
      <c r="B25" s="221" t="n">
        <v>42979</v>
      </c>
      <c r="C25" s="221" t="n">
        <v>42979</v>
      </c>
      <c r="D25" s="219" t="s">
        <v>456</v>
      </c>
      <c r="E25" s="220" t="s">
        <v>825</v>
      </c>
      <c r="F25" s="220" t="s">
        <v>826</v>
      </c>
      <c r="G25" s="219" t="s">
        <v>463</v>
      </c>
      <c r="H25" s="219" t="s">
        <v>161</v>
      </c>
      <c r="I25" s="222" t="n">
        <v>18</v>
      </c>
      <c r="J25" s="219" t="s">
        <v>811</v>
      </c>
      <c r="K25" s="220"/>
      <c r="L25" s="220"/>
      <c r="M25" s="220"/>
      <c r="N25" s="220"/>
      <c r="O25" s="220"/>
      <c r="P25" s="222" t="n">
        <v>10508.48</v>
      </c>
      <c r="Q25" s="222" t="n">
        <v>0</v>
      </c>
      <c r="R25" s="222" t="n">
        <v>945.76</v>
      </c>
      <c r="S25" s="222" t="n">
        <v>945.76</v>
      </c>
      <c r="T25" s="222" t="n">
        <v>0</v>
      </c>
      <c r="U25" s="222" t="n">
        <f aca="false">K25-P25</f>
        <v>-10508.48</v>
      </c>
      <c r="V25" s="222" t="n">
        <f aca="false">L25-Q25</f>
        <v>0</v>
      </c>
      <c r="W25" s="222" t="n">
        <f aca="false">M25-R25</f>
        <v>-945.76</v>
      </c>
      <c r="X25" s="222" t="n">
        <f aca="false">N25-S25</f>
        <v>-945.76</v>
      </c>
      <c r="Y25" s="222" t="n">
        <f aca="false">O25-T25</f>
        <v>0</v>
      </c>
      <c r="Z25" s="219" t="s">
        <v>812</v>
      </c>
      <c r="AA25" s="219" t="s">
        <v>161</v>
      </c>
      <c r="AB25" s="219" t="s">
        <v>811</v>
      </c>
    </row>
    <row r="26" customFormat="false" ht="14.4" hidden="false" customHeight="false" outlineLevel="0" collapsed="false">
      <c r="A26" s="219" t="s">
        <v>151</v>
      </c>
      <c r="B26" s="221" t="n">
        <v>42979</v>
      </c>
      <c r="C26" s="221" t="n">
        <v>42979</v>
      </c>
      <c r="D26" s="219" t="s">
        <v>456</v>
      </c>
      <c r="E26" s="220" t="s">
        <v>840</v>
      </c>
      <c r="F26" s="220" t="s">
        <v>476</v>
      </c>
      <c r="G26" s="219" t="s">
        <v>463</v>
      </c>
      <c r="H26" s="219" t="s">
        <v>161</v>
      </c>
      <c r="I26" s="222" t="n">
        <v>18</v>
      </c>
      <c r="J26" s="219" t="s">
        <v>811</v>
      </c>
      <c r="K26" s="220"/>
      <c r="L26" s="220"/>
      <c r="M26" s="220"/>
      <c r="N26" s="220"/>
      <c r="O26" s="220"/>
      <c r="P26" s="222" t="n">
        <v>6535.45</v>
      </c>
      <c r="Q26" s="222" t="n">
        <v>0</v>
      </c>
      <c r="R26" s="222" t="n">
        <v>588.19</v>
      </c>
      <c r="S26" s="222" t="n">
        <v>588.19</v>
      </c>
      <c r="T26" s="222" t="n">
        <v>0</v>
      </c>
      <c r="U26" s="222" t="n">
        <f aca="false">K26-P26</f>
        <v>-6535.45</v>
      </c>
      <c r="V26" s="222" t="n">
        <f aca="false">L26-Q26</f>
        <v>0</v>
      </c>
      <c r="W26" s="222" t="n">
        <f aca="false">M26-R26</f>
        <v>-588.19</v>
      </c>
      <c r="X26" s="222" t="n">
        <f aca="false">N26-S26</f>
        <v>-588.19</v>
      </c>
      <c r="Y26" s="222" t="n">
        <f aca="false">O26-T26</f>
        <v>0</v>
      </c>
      <c r="Z26" s="219" t="s">
        <v>812</v>
      </c>
      <c r="AA26" s="219" t="s">
        <v>161</v>
      </c>
      <c r="AB26" s="219" t="s">
        <v>811</v>
      </c>
    </row>
    <row r="27" customFormat="false" ht="14.4" hidden="false" customHeight="false" outlineLevel="0" collapsed="false">
      <c r="A27" s="219" t="s">
        <v>151</v>
      </c>
      <c r="B27" s="221" t="n">
        <v>42979</v>
      </c>
      <c r="C27" s="221" t="n">
        <v>42979</v>
      </c>
      <c r="D27" s="219" t="s">
        <v>456</v>
      </c>
      <c r="E27" s="220" t="s">
        <v>840</v>
      </c>
      <c r="F27" s="220" t="s">
        <v>476</v>
      </c>
      <c r="G27" s="219" t="s">
        <v>463</v>
      </c>
      <c r="H27" s="219" t="s">
        <v>161</v>
      </c>
      <c r="I27" s="222" t="n">
        <v>28</v>
      </c>
      <c r="J27" s="219" t="s">
        <v>811</v>
      </c>
      <c r="K27" s="220"/>
      <c r="L27" s="220"/>
      <c r="M27" s="220"/>
      <c r="N27" s="220"/>
      <c r="O27" s="220"/>
      <c r="P27" s="222" t="n">
        <v>6778.13</v>
      </c>
      <c r="Q27" s="222" t="n">
        <v>0</v>
      </c>
      <c r="R27" s="222" t="n">
        <v>948.94</v>
      </c>
      <c r="S27" s="222" t="n">
        <v>948.94</v>
      </c>
      <c r="T27" s="222" t="n">
        <v>0</v>
      </c>
      <c r="U27" s="222" t="n">
        <f aca="false">K27-P27</f>
        <v>-6778.13</v>
      </c>
      <c r="V27" s="222" t="n">
        <f aca="false">L27-Q27</f>
        <v>0</v>
      </c>
      <c r="W27" s="222" t="n">
        <f aca="false">M27-R27</f>
        <v>-948.94</v>
      </c>
      <c r="X27" s="222" t="n">
        <f aca="false">N27-S27</f>
        <v>-948.94</v>
      </c>
      <c r="Y27" s="222" t="n">
        <f aca="false">O27-T27</f>
        <v>0</v>
      </c>
      <c r="Z27" s="219" t="s">
        <v>812</v>
      </c>
      <c r="AA27" s="219" t="s">
        <v>161</v>
      </c>
      <c r="AB27" s="219" t="s">
        <v>811</v>
      </c>
    </row>
    <row r="28" customFormat="false" ht="14.4" hidden="false" customHeight="false" outlineLevel="0" collapsed="false">
      <c r="A28" s="219" t="s">
        <v>151</v>
      </c>
      <c r="B28" s="221" t="n">
        <v>42979</v>
      </c>
      <c r="C28" s="221" t="n">
        <v>42979</v>
      </c>
      <c r="D28" s="219" t="s">
        <v>456</v>
      </c>
      <c r="E28" s="220" t="s">
        <v>841</v>
      </c>
      <c r="F28" s="220" t="s">
        <v>490</v>
      </c>
      <c r="G28" s="219" t="s">
        <v>463</v>
      </c>
      <c r="H28" s="219" t="s">
        <v>161</v>
      </c>
      <c r="I28" s="222" t="n">
        <v>18</v>
      </c>
      <c r="J28" s="219" t="s">
        <v>811</v>
      </c>
      <c r="K28" s="220"/>
      <c r="L28" s="220"/>
      <c r="M28" s="220"/>
      <c r="N28" s="220"/>
      <c r="O28" s="220"/>
      <c r="P28" s="222" t="n">
        <v>1800</v>
      </c>
      <c r="Q28" s="222" t="n">
        <v>0</v>
      </c>
      <c r="R28" s="222" t="n">
        <v>162</v>
      </c>
      <c r="S28" s="222" t="n">
        <v>162</v>
      </c>
      <c r="T28" s="222" t="n">
        <v>0</v>
      </c>
      <c r="U28" s="222" t="n">
        <f aca="false">K28-P28</f>
        <v>-1800</v>
      </c>
      <c r="V28" s="222" t="n">
        <f aca="false">L28-Q28</f>
        <v>0</v>
      </c>
      <c r="W28" s="222" t="n">
        <f aca="false">M28-R28</f>
        <v>-162</v>
      </c>
      <c r="X28" s="222" t="n">
        <f aca="false">N28-S28</f>
        <v>-162</v>
      </c>
      <c r="Y28" s="222" t="n">
        <f aca="false">O28-T28</f>
        <v>0</v>
      </c>
      <c r="Z28" s="219" t="s">
        <v>812</v>
      </c>
      <c r="AA28" s="219" t="s">
        <v>161</v>
      </c>
      <c r="AB28" s="219" t="s">
        <v>811</v>
      </c>
    </row>
    <row r="29" customFormat="false" ht="14.4" hidden="false" customHeight="false" outlineLevel="0" collapsed="false">
      <c r="A29" s="219" t="s">
        <v>151</v>
      </c>
      <c r="B29" s="221" t="n">
        <v>42979</v>
      </c>
      <c r="C29" s="221" t="n">
        <v>42979</v>
      </c>
      <c r="D29" s="219" t="s">
        <v>456</v>
      </c>
      <c r="E29" s="220" t="s">
        <v>842</v>
      </c>
      <c r="F29" s="220" t="s">
        <v>652</v>
      </c>
      <c r="G29" s="219" t="s">
        <v>463</v>
      </c>
      <c r="H29" s="219" t="s">
        <v>161</v>
      </c>
      <c r="I29" s="222" t="n">
        <v>28</v>
      </c>
      <c r="J29" s="219" t="s">
        <v>811</v>
      </c>
      <c r="K29" s="220"/>
      <c r="L29" s="220"/>
      <c r="M29" s="220"/>
      <c r="N29" s="220"/>
      <c r="O29" s="220"/>
      <c r="P29" s="222" t="n">
        <v>6337.58</v>
      </c>
      <c r="Q29" s="222" t="n">
        <v>0</v>
      </c>
      <c r="R29" s="222" t="n">
        <v>887.21</v>
      </c>
      <c r="S29" s="222" t="n">
        <v>887.21</v>
      </c>
      <c r="T29" s="222" t="n">
        <v>0</v>
      </c>
      <c r="U29" s="222" t="n">
        <f aca="false">K29-P29</f>
        <v>-6337.58</v>
      </c>
      <c r="V29" s="222" t="n">
        <f aca="false">L29-Q29</f>
        <v>0</v>
      </c>
      <c r="W29" s="222" t="n">
        <f aca="false">M29-R29</f>
        <v>-887.21</v>
      </c>
      <c r="X29" s="222" t="n">
        <f aca="false">N29-S29</f>
        <v>-887.21</v>
      </c>
      <c r="Y29" s="222" t="n">
        <f aca="false">O29-T29</f>
        <v>0</v>
      </c>
      <c r="Z29" s="219" t="s">
        <v>812</v>
      </c>
      <c r="AA29" s="219" t="s">
        <v>161</v>
      </c>
      <c r="AB29" s="219" t="s">
        <v>811</v>
      </c>
    </row>
    <row r="30" customFormat="false" ht="14.4" hidden="false" customHeight="false" outlineLevel="0" collapsed="false">
      <c r="A30" s="219" t="s">
        <v>151</v>
      </c>
      <c r="B30" s="221" t="n">
        <v>42979</v>
      </c>
      <c r="C30" s="221" t="n">
        <v>42979</v>
      </c>
      <c r="D30" s="219" t="s">
        <v>456</v>
      </c>
      <c r="E30" s="220" t="s">
        <v>830</v>
      </c>
      <c r="F30" s="220" t="s">
        <v>831</v>
      </c>
      <c r="G30" s="219" t="s">
        <v>463</v>
      </c>
      <c r="H30" s="219" t="s">
        <v>161</v>
      </c>
      <c r="I30" s="222" t="n">
        <v>5</v>
      </c>
      <c r="J30" s="219" t="s">
        <v>811</v>
      </c>
      <c r="K30" s="220"/>
      <c r="L30" s="220"/>
      <c r="M30" s="220"/>
      <c r="N30" s="220"/>
      <c r="O30" s="220"/>
      <c r="P30" s="222" t="n">
        <v>87376</v>
      </c>
      <c r="Q30" s="222" t="n">
        <v>0</v>
      </c>
      <c r="R30" s="222" t="n">
        <v>2184.4</v>
      </c>
      <c r="S30" s="222" t="n">
        <v>2184.4</v>
      </c>
      <c r="T30" s="222" t="n">
        <v>0</v>
      </c>
      <c r="U30" s="222" t="n">
        <f aca="false">K30-P30</f>
        <v>-87376</v>
      </c>
      <c r="V30" s="222" t="n">
        <f aca="false">L30-Q30</f>
        <v>0</v>
      </c>
      <c r="W30" s="222" t="n">
        <f aca="false">M30-R30</f>
        <v>-2184.4</v>
      </c>
      <c r="X30" s="222" t="n">
        <f aca="false">N30-S30</f>
        <v>-2184.4</v>
      </c>
      <c r="Y30" s="222" t="n">
        <f aca="false">O30-T30</f>
        <v>0</v>
      </c>
      <c r="Z30" s="219" t="s">
        <v>812</v>
      </c>
      <c r="AA30" s="219" t="s">
        <v>161</v>
      </c>
      <c r="AB30" s="219" t="s">
        <v>811</v>
      </c>
    </row>
    <row r="31" customFormat="false" ht="14.4" hidden="false" customHeight="false" outlineLevel="0" collapsed="false">
      <c r="A31" s="219" t="s">
        <v>151</v>
      </c>
      <c r="B31" s="221" t="n">
        <v>42979</v>
      </c>
      <c r="C31" s="221" t="n">
        <v>42979</v>
      </c>
      <c r="D31" s="219" t="s">
        <v>456</v>
      </c>
      <c r="E31" s="220" t="s">
        <v>818</v>
      </c>
      <c r="F31" s="220" t="s">
        <v>819</v>
      </c>
      <c r="G31" s="219" t="s">
        <v>463</v>
      </c>
      <c r="H31" s="219" t="s">
        <v>161</v>
      </c>
      <c r="I31" s="222" t="n">
        <v>18</v>
      </c>
      <c r="J31" s="219" t="s">
        <v>811</v>
      </c>
      <c r="K31" s="220"/>
      <c r="L31" s="220"/>
      <c r="M31" s="220"/>
      <c r="N31" s="220"/>
      <c r="O31" s="220"/>
      <c r="P31" s="222" t="n">
        <v>21000</v>
      </c>
      <c r="Q31" s="222" t="n">
        <v>0</v>
      </c>
      <c r="R31" s="222" t="n">
        <v>1890</v>
      </c>
      <c r="S31" s="222" t="n">
        <v>1890</v>
      </c>
      <c r="T31" s="222" t="n">
        <v>0</v>
      </c>
      <c r="U31" s="222" t="n">
        <f aca="false">K31-P31</f>
        <v>-21000</v>
      </c>
      <c r="V31" s="222" t="n">
        <f aca="false">L31-Q31</f>
        <v>0</v>
      </c>
      <c r="W31" s="222" t="n">
        <f aca="false">M31-R31</f>
        <v>-1890</v>
      </c>
      <c r="X31" s="222" t="n">
        <f aca="false">N31-S31</f>
        <v>-1890</v>
      </c>
      <c r="Y31" s="222" t="n">
        <f aca="false">O31-T31</f>
        <v>0</v>
      </c>
      <c r="Z31" s="219" t="s">
        <v>812</v>
      </c>
      <c r="AA31" s="219" t="s">
        <v>161</v>
      </c>
      <c r="AB31" s="219" t="s">
        <v>811</v>
      </c>
    </row>
    <row r="32" customFormat="false" ht="14.4" hidden="false" customHeight="false" outlineLevel="0" collapsed="false">
      <c r="A32" s="219" t="s">
        <v>151</v>
      </c>
      <c r="B32" s="221" t="n">
        <v>42979</v>
      </c>
      <c r="C32" s="221" t="n">
        <v>42979</v>
      </c>
      <c r="D32" s="219" t="s">
        <v>456</v>
      </c>
      <c r="E32" s="220" t="s">
        <v>836</v>
      </c>
      <c r="F32" s="220" t="s">
        <v>837</v>
      </c>
      <c r="G32" s="219" t="s">
        <v>463</v>
      </c>
      <c r="H32" s="219" t="s">
        <v>161</v>
      </c>
      <c r="I32" s="222" t="n">
        <v>18</v>
      </c>
      <c r="J32" s="219" t="s">
        <v>161</v>
      </c>
      <c r="K32" s="220"/>
      <c r="L32" s="220"/>
      <c r="M32" s="220"/>
      <c r="N32" s="220"/>
      <c r="O32" s="220"/>
      <c r="P32" s="222" t="n">
        <v>56400</v>
      </c>
      <c r="Q32" s="222" t="n">
        <v>0</v>
      </c>
      <c r="R32" s="222" t="n">
        <v>5076</v>
      </c>
      <c r="S32" s="222" t="n">
        <v>5076</v>
      </c>
      <c r="T32" s="222" t="n">
        <v>0</v>
      </c>
      <c r="U32" s="222" t="n">
        <f aca="false">K32-P32</f>
        <v>-56400</v>
      </c>
      <c r="V32" s="222" t="n">
        <f aca="false">L32-Q32</f>
        <v>0</v>
      </c>
      <c r="W32" s="222" t="n">
        <f aca="false">M32-R32</f>
        <v>-5076</v>
      </c>
      <c r="X32" s="222" t="n">
        <f aca="false">N32-S32</f>
        <v>-5076</v>
      </c>
      <c r="Y32" s="222" t="n">
        <f aca="false">O32-T32</f>
        <v>0</v>
      </c>
      <c r="Z32" s="219" t="s">
        <v>812</v>
      </c>
      <c r="AA32" s="219" t="s">
        <v>161</v>
      </c>
      <c r="AB32" s="219" t="s">
        <v>811</v>
      </c>
    </row>
    <row r="33" customFormat="false" ht="14.4" hidden="false" customHeight="false" outlineLevel="0" collapsed="false">
      <c r="A33" s="219" t="s">
        <v>151</v>
      </c>
      <c r="B33" s="221" t="n">
        <v>43009</v>
      </c>
      <c r="C33" s="221" t="n">
        <v>43009</v>
      </c>
      <c r="D33" s="219" t="s">
        <v>456</v>
      </c>
      <c r="E33" s="220" t="s">
        <v>813</v>
      </c>
      <c r="F33" s="220" t="s">
        <v>814</v>
      </c>
      <c r="G33" s="219" t="s">
        <v>463</v>
      </c>
      <c r="H33" s="219" t="s">
        <v>161</v>
      </c>
      <c r="I33" s="222" t="n">
        <v>5</v>
      </c>
      <c r="J33" s="219" t="s">
        <v>811</v>
      </c>
      <c r="K33" s="220"/>
      <c r="L33" s="220"/>
      <c r="M33" s="220"/>
      <c r="N33" s="220"/>
      <c r="O33" s="220"/>
      <c r="P33" s="222" t="n">
        <v>3004</v>
      </c>
      <c r="Q33" s="222" t="n">
        <v>150.2</v>
      </c>
      <c r="R33" s="222" t="n">
        <v>0</v>
      </c>
      <c r="S33" s="222" t="n">
        <v>0</v>
      </c>
      <c r="T33" s="222" t="n">
        <v>0</v>
      </c>
      <c r="U33" s="222" t="n">
        <f aca="false">K33-P33</f>
        <v>-3004</v>
      </c>
      <c r="V33" s="222" t="n">
        <f aca="false">L33-Q33</f>
        <v>-150.2</v>
      </c>
      <c r="W33" s="222" t="n">
        <f aca="false">M33-R33</f>
        <v>0</v>
      </c>
      <c r="X33" s="222" t="n">
        <f aca="false">N33-S33</f>
        <v>0</v>
      </c>
      <c r="Y33" s="222" t="n">
        <f aca="false">O33-T33</f>
        <v>0</v>
      </c>
      <c r="Z33" s="219" t="s">
        <v>812</v>
      </c>
      <c r="AA33" s="219" t="s">
        <v>161</v>
      </c>
      <c r="AB33" s="219" t="s">
        <v>811</v>
      </c>
    </row>
    <row r="34" customFormat="false" ht="14.4" hidden="false" customHeight="false" outlineLevel="0" collapsed="false">
      <c r="A34" s="219" t="s">
        <v>151</v>
      </c>
      <c r="B34" s="221" t="n">
        <v>43009</v>
      </c>
      <c r="C34" s="221" t="n">
        <v>43009</v>
      </c>
      <c r="D34" s="219" t="s">
        <v>456</v>
      </c>
      <c r="E34" s="220" t="s">
        <v>813</v>
      </c>
      <c r="F34" s="220" t="s">
        <v>814</v>
      </c>
      <c r="G34" s="219" t="s">
        <v>724</v>
      </c>
      <c r="H34" s="219" t="s">
        <v>161</v>
      </c>
      <c r="I34" s="222" t="n">
        <v>5</v>
      </c>
      <c r="J34" s="219" t="s">
        <v>811</v>
      </c>
      <c r="K34" s="220"/>
      <c r="L34" s="220"/>
      <c r="M34" s="220"/>
      <c r="N34" s="220"/>
      <c r="O34" s="220"/>
      <c r="P34" s="222" t="n">
        <v>1395</v>
      </c>
      <c r="Q34" s="222" t="n">
        <v>69.75</v>
      </c>
      <c r="R34" s="222" t="n">
        <v>0</v>
      </c>
      <c r="S34" s="222" t="n">
        <v>0</v>
      </c>
      <c r="T34" s="222" t="n">
        <v>0</v>
      </c>
      <c r="U34" s="222" t="n">
        <f aca="false">K34-P34</f>
        <v>-1395</v>
      </c>
      <c r="V34" s="222" t="n">
        <f aca="false">L34-Q34</f>
        <v>-69.75</v>
      </c>
      <c r="W34" s="222" t="n">
        <f aca="false">M34-R34</f>
        <v>0</v>
      </c>
      <c r="X34" s="222" t="n">
        <f aca="false">N34-S34</f>
        <v>0</v>
      </c>
      <c r="Y34" s="222" t="n">
        <f aca="false">O34-T34</f>
        <v>0</v>
      </c>
      <c r="Z34" s="219" t="s">
        <v>812</v>
      </c>
      <c r="AA34" s="219" t="s">
        <v>161</v>
      </c>
      <c r="AB34" s="219" t="s">
        <v>811</v>
      </c>
    </row>
    <row r="35" customFormat="false" ht="14.4" hidden="false" customHeight="false" outlineLevel="0" collapsed="false">
      <c r="A35" s="219" t="s">
        <v>151</v>
      </c>
      <c r="B35" s="221" t="n">
        <v>43009</v>
      </c>
      <c r="C35" s="221" t="n">
        <v>43009</v>
      </c>
      <c r="D35" s="219" t="s">
        <v>456</v>
      </c>
      <c r="E35" s="220" t="s">
        <v>815</v>
      </c>
      <c r="F35" s="220" t="s">
        <v>586</v>
      </c>
      <c r="G35" s="219" t="s">
        <v>463</v>
      </c>
      <c r="H35" s="219" t="s">
        <v>161</v>
      </c>
      <c r="I35" s="222" t="n">
        <v>18</v>
      </c>
      <c r="J35" s="219" t="s">
        <v>811</v>
      </c>
      <c r="K35" s="220"/>
      <c r="L35" s="220"/>
      <c r="M35" s="220"/>
      <c r="N35" s="220"/>
      <c r="O35" s="220"/>
      <c r="P35" s="222" t="n">
        <v>102</v>
      </c>
      <c r="Q35" s="222" t="n">
        <v>0</v>
      </c>
      <c r="R35" s="222" t="n">
        <v>9.18</v>
      </c>
      <c r="S35" s="222" t="n">
        <v>9.18</v>
      </c>
      <c r="T35" s="222" t="n">
        <v>0</v>
      </c>
      <c r="U35" s="222" t="n">
        <f aca="false">K35-P35</f>
        <v>-102</v>
      </c>
      <c r="V35" s="222" t="n">
        <f aca="false">L35-Q35</f>
        <v>0</v>
      </c>
      <c r="W35" s="222" t="n">
        <f aca="false">M35-R35</f>
        <v>-9.18</v>
      </c>
      <c r="X35" s="222" t="n">
        <f aca="false">N35-S35</f>
        <v>-9.18</v>
      </c>
      <c r="Y35" s="222" t="n">
        <f aca="false">O35-T35</f>
        <v>0</v>
      </c>
      <c r="Z35" s="219" t="s">
        <v>812</v>
      </c>
      <c r="AA35" s="219" t="s">
        <v>161</v>
      </c>
      <c r="AB35" s="219" t="s">
        <v>811</v>
      </c>
    </row>
    <row r="36" customFormat="false" ht="14.4" hidden="false" customHeight="false" outlineLevel="0" collapsed="false">
      <c r="A36" s="219" t="s">
        <v>151</v>
      </c>
      <c r="B36" s="221" t="n">
        <v>43009</v>
      </c>
      <c r="C36" s="221" t="n">
        <v>43009</v>
      </c>
      <c r="D36" s="219" t="s">
        <v>456</v>
      </c>
      <c r="E36" s="220" t="s">
        <v>843</v>
      </c>
      <c r="F36" s="220" t="s">
        <v>844</v>
      </c>
      <c r="G36" s="219" t="s">
        <v>463</v>
      </c>
      <c r="H36" s="219" t="s">
        <v>161</v>
      </c>
      <c r="I36" s="222" t="n">
        <v>18</v>
      </c>
      <c r="J36" s="219" t="s">
        <v>811</v>
      </c>
      <c r="K36" s="220"/>
      <c r="L36" s="220"/>
      <c r="M36" s="220"/>
      <c r="N36" s="220"/>
      <c r="O36" s="220"/>
      <c r="P36" s="222" t="n">
        <v>83738</v>
      </c>
      <c r="Q36" s="222" t="n">
        <v>0</v>
      </c>
      <c r="R36" s="222" t="n">
        <v>7537</v>
      </c>
      <c r="S36" s="222" t="n">
        <v>7537</v>
      </c>
      <c r="T36" s="222" t="n">
        <v>0</v>
      </c>
      <c r="U36" s="222" t="n">
        <f aca="false">K36-P36</f>
        <v>-83738</v>
      </c>
      <c r="V36" s="222" t="n">
        <f aca="false">L36-Q36</f>
        <v>0</v>
      </c>
      <c r="W36" s="222" t="n">
        <f aca="false">M36-R36</f>
        <v>-7537</v>
      </c>
      <c r="X36" s="222" t="n">
        <f aca="false">N36-S36</f>
        <v>-7537</v>
      </c>
      <c r="Y36" s="222" t="n">
        <f aca="false">O36-T36</f>
        <v>0</v>
      </c>
      <c r="Z36" s="219" t="s">
        <v>812</v>
      </c>
      <c r="AA36" s="219" t="s">
        <v>161</v>
      </c>
      <c r="AB36" s="219" t="s">
        <v>811</v>
      </c>
    </row>
    <row r="37" customFormat="false" ht="14.4" hidden="false" customHeight="false" outlineLevel="0" collapsed="false">
      <c r="A37" s="219" t="s">
        <v>151</v>
      </c>
      <c r="B37" s="221" t="n">
        <v>43009</v>
      </c>
      <c r="C37" s="221" t="n">
        <v>43009</v>
      </c>
      <c r="D37" s="219" t="s">
        <v>456</v>
      </c>
      <c r="E37" s="220" t="s">
        <v>845</v>
      </c>
      <c r="F37" s="220" t="s">
        <v>846</v>
      </c>
      <c r="G37" s="219" t="s">
        <v>463</v>
      </c>
      <c r="H37" s="219" t="s">
        <v>161</v>
      </c>
      <c r="I37" s="222" t="n">
        <v>18</v>
      </c>
      <c r="J37" s="219" t="s">
        <v>811</v>
      </c>
      <c r="K37" s="220"/>
      <c r="L37" s="220"/>
      <c r="M37" s="220"/>
      <c r="N37" s="220"/>
      <c r="O37" s="220"/>
      <c r="P37" s="222" t="n">
        <v>440</v>
      </c>
      <c r="Q37" s="222" t="n">
        <v>0</v>
      </c>
      <c r="R37" s="222" t="n">
        <v>39.6</v>
      </c>
      <c r="S37" s="222" t="n">
        <v>39.6</v>
      </c>
      <c r="T37" s="222" t="n">
        <v>0</v>
      </c>
      <c r="U37" s="222" t="n">
        <f aca="false">K37-P37</f>
        <v>-440</v>
      </c>
      <c r="V37" s="222" t="n">
        <f aca="false">L37-Q37</f>
        <v>0</v>
      </c>
      <c r="W37" s="222" t="n">
        <f aca="false">M37-R37</f>
        <v>-39.6</v>
      </c>
      <c r="X37" s="222" t="n">
        <f aca="false">N37-S37</f>
        <v>-39.6</v>
      </c>
      <c r="Y37" s="222" t="n">
        <f aca="false">O37-T37</f>
        <v>0</v>
      </c>
      <c r="Z37" s="219" t="s">
        <v>812</v>
      </c>
      <c r="AA37" s="219" t="s">
        <v>161</v>
      </c>
      <c r="AB37" s="219" t="s">
        <v>811</v>
      </c>
    </row>
    <row r="38" customFormat="false" ht="14.4" hidden="false" customHeight="false" outlineLevel="0" collapsed="false">
      <c r="A38" s="219" t="s">
        <v>151</v>
      </c>
      <c r="B38" s="221" t="n">
        <v>43009</v>
      </c>
      <c r="C38" s="221" t="n">
        <v>43009</v>
      </c>
      <c r="D38" s="219" t="s">
        <v>456</v>
      </c>
      <c r="E38" s="220" t="s">
        <v>816</v>
      </c>
      <c r="F38" s="220" t="s">
        <v>817</v>
      </c>
      <c r="G38" s="219" t="s">
        <v>463</v>
      </c>
      <c r="H38" s="219" t="s">
        <v>161</v>
      </c>
      <c r="I38" s="222" t="n">
        <v>18</v>
      </c>
      <c r="J38" s="219" t="s">
        <v>811</v>
      </c>
      <c r="K38" s="220"/>
      <c r="L38" s="220"/>
      <c r="M38" s="220"/>
      <c r="N38" s="220"/>
      <c r="O38" s="220"/>
      <c r="P38" s="222" t="n">
        <v>213366.67</v>
      </c>
      <c r="Q38" s="222" t="n">
        <v>0</v>
      </c>
      <c r="R38" s="222" t="n">
        <v>19203</v>
      </c>
      <c r="S38" s="222" t="n">
        <v>19203</v>
      </c>
      <c r="T38" s="222" t="n">
        <v>0</v>
      </c>
      <c r="U38" s="222" t="n">
        <f aca="false">K38-P38</f>
        <v>-213366.67</v>
      </c>
      <c r="V38" s="222" t="n">
        <f aca="false">L38-Q38</f>
        <v>0</v>
      </c>
      <c r="W38" s="222" t="n">
        <f aca="false">M38-R38</f>
        <v>-19203</v>
      </c>
      <c r="X38" s="222" t="n">
        <f aca="false">N38-S38</f>
        <v>-19203</v>
      </c>
      <c r="Y38" s="222" t="n">
        <f aca="false">O38-T38</f>
        <v>0</v>
      </c>
      <c r="Z38" s="219" t="s">
        <v>812</v>
      </c>
      <c r="AA38" s="219" t="s">
        <v>161</v>
      </c>
      <c r="AB38" s="219" t="s">
        <v>811</v>
      </c>
    </row>
    <row r="39" customFormat="false" ht="14.4" hidden="false" customHeight="false" outlineLevel="0" collapsed="false">
      <c r="A39" s="219" t="s">
        <v>151</v>
      </c>
      <c r="B39" s="221" t="n">
        <v>43009</v>
      </c>
      <c r="C39" s="221" t="n">
        <v>43009</v>
      </c>
      <c r="D39" s="219" t="s">
        <v>456</v>
      </c>
      <c r="E39" s="220" t="s">
        <v>825</v>
      </c>
      <c r="F39" s="220" t="s">
        <v>826</v>
      </c>
      <c r="G39" s="219" t="s">
        <v>463</v>
      </c>
      <c r="H39" s="219" t="s">
        <v>161</v>
      </c>
      <c r="I39" s="222" t="n">
        <v>18</v>
      </c>
      <c r="J39" s="219" t="s">
        <v>811</v>
      </c>
      <c r="K39" s="220"/>
      <c r="L39" s="220"/>
      <c r="M39" s="220"/>
      <c r="N39" s="220"/>
      <c r="O39" s="220"/>
      <c r="P39" s="222" t="n">
        <v>10677.8</v>
      </c>
      <c r="Q39" s="222" t="n">
        <v>0</v>
      </c>
      <c r="R39" s="222" t="n">
        <v>961</v>
      </c>
      <c r="S39" s="222" t="n">
        <v>961</v>
      </c>
      <c r="T39" s="222" t="n">
        <v>0</v>
      </c>
      <c r="U39" s="222" t="n">
        <f aca="false">K39-P39</f>
        <v>-10677.8</v>
      </c>
      <c r="V39" s="222" t="n">
        <f aca="false">L39-Q39</f>
        <v>0</v>
      </c>
      <c r="W39" s="222" t="n">
        <f aca="false">M39-R39</f>
        <v>-961</v>
      </c>
      <c r="X39" s="222" t="n">
        <f aca="false">N39-S39</f>
        <v>-961</v>
      </c>
      <c r="Y39" s="222" t="n">
        <f aca="false">O39-T39</f>
        <v>0</v>
      </c>
      <c r="Z39" s="219" t="s">
        <v>812</v>
      </c>
      <c r="AA39" s="219" t="s">
        <v>161</v>
      </c>
      <c r="AB39" s="219" t="s">
        <v>811</v>
      </c>
    </row>
    <row r="40" customFormat="false" ht="14.4" hidden="false" customHeight="false" outlineLevel="0" collapsed="false">
      <c r="A40" s="219" t="s">
        <v>151</v>
      </c>
      <c r="B40" s="221" t="n">
        <v>43009</v>
      </c>
      <c r="C40" s="221" t="n">
        <v>43009</v>
      </c>
      <c r="D40" s="219" t="s">
        <v>456</v>
      </c>
      <c r="E40" s="220" t="s">
        <v>847</v>
      </c>
      <c r="F40" s="220" t="s">
        <v>465</v>
      </c>
      <c r="G40" s="219" t="s">
        <v>463</v>
      </c>
      <c r="H40" s="219" t="s">
        <v>161</v>
      </c>
      <c r="I40" s="222" t="n">
        <v>18</v>
      </c>
      <c r="J40" s="219" t="s">
        <v>811</v>
      </c>
      <c r="K40" s="220"/>
      <c r="L40" s="220"/>
      <c r="M40" s="220"/>
      <c r="N40" s="220"/>
      <c r="O40" s="220"/>
      <c r="P40" s="222" t="n">
        <v>274000</v>
      </c>
      <c r="Q40" s="222" t="n">
        <v>0</v>
      </c>
      <c r="R40" s="222" t="n">
        <v>24660</v>
      </c>
      <c r="S40" s="222" t="n">
        <v>24660</v>
      </c>
      <c r="T40" s="222" t="n">
        <v>0</v>
      </c>
      <c r="U40" s="222" t="n">
        <f aca="false">K40-P40</f>
        <v>-274000</v>
      </c>
      <c r="V40" s="222" t="n">
        <f aca="false">L40-Q40</f>
        <v>0</v>
      </c>
      <c r="W40" s="222" t="n">
        <f aca="false">M40-R40</f>
        <v>-24660</v>
      </c>
      <c r="X40" s="222" t="n">
        <f aca="false">N40-S40</f>
        <v>-24660</v>
      </c>
      <c r="Y40" s="222" t="n">
        <f aca="false">O40-T40</f>
        <v>0</v>
      </c>
      <c r="Z40" s="219" t="s">
        <v>812</v>
      </c>
      <c r="AA40" s="219" t="s">
        <v>161</v>
      </c>
      <c r="AB40" s="219" t="s">
        <v>811</v>
      </c>
    </row>
    <row r="41" customFormat="false" ht="14.4" hidden="false" customHeight="false" outlineLevel="0" collapsed="false">
      <c r="A41" s="219" t="s">
        <v>151</v>
      </c>
      <c r="B41" s="221" t="n">
        <v>43009</v>
      </c>
      <c r="C41" s="221" t="n">
        <v>43009</v>
      </c>
      <c r="D41" s="219" t="s">
        <v>456</v>
      </c>
      <c r="E41" s="220" t="s">
        <v>818</v>
      </c>
      <c r="F41" s="220" t="s">
        <v>819</v>
      </c>
      <c r="G41" s="219" t="s">
        <v>463</v>
      </c>
      <c r="H41" s="219" t="s">
        <v>161</v>
      </c>
      <c r="I41" s="222" t="n">
        <v>18</v>
      </c>
      <c r="J41" s="219" t="s">
        <v>811</v>
      </c>
      <c r="K41" s="220"/>
      <c r="L41" s="220"/>
      <c r="M41" s="220"/>
      <c r="N41" s="220"/>
      <c r="O41" s="220"/>
      <c r="P41" s="222" t="n">
        <v>21000</v>
      </c>
      <c r="Q41" s="222" t="n">
        <v>0</v>
      </c>
      <c r="R41" s="222" t="n">
        <v>1890</v>
      </c>
      <c r="S41" s="222" t="n">
        <v>1890</v>
      </c>
      <c r="T41" s="222" t="n">
        <v>0</v>
      </c>
      <c r="U41" s="222" t="n">
        <f aca="false">K41-P41</f>
        <v>-21000</v>
      </c>
      <c r="V41" s="222" t="n">
        <f aca="false">L41-Q41</f>
        <v>0</v>
      </c>
      <c r="W41" s="222" t="n">
        <f aca="false">M41-R41</f>
        <v>-1890</v>
      </c>
      <c r="X41" s="222" t="n">
        <f aca="false">N41-S41</f>
        <v>-1890</v>
      </c>
      <c r="Y41" s="222" t="n">
        <f aca="false">O41-T41</f>
        <v>0</v>
      </c>
      <c r="Z41" s="219" t="s">
        <v>812</v>
      </c>
      <c r="AA41" s="219" t="s">
        <v>161</v>
      </c>
      <c r="AB41" s="219" t="s">
        <v>811</v>
      </c>
    </row>
    <row r="42" customFormat="false" ht="14.4" hidden="false" customHeight="false" outlineLevel="0" collapsed="false">
      <c r="A42" s="219" t="s">
        <v>151</v>
      </c>
      <c r="B42" s="221" t="n">
        <v>43009</v>
      </c>
      <c r="C42" s="221" t="n">
        <v>43070</v>
      </c>
      <c r="D42" s="219" t="s">
        <v>456</v>
      </c>
      <c r="E42" s="220" t="s">
        <v>848</v>
      </c>
      <c r="F42" s="220" t="s">
        <v>691</v>
      </c>
      <c r="G42" s="219" t="s">
        <v>463</v>
      </c>
      <c r="H42" s="219" t="s">
        <v>161</v>
      </c>
      <c r="I42" s="222" t="n">
        <v>18</v>
      </c>
      <c r="J42" s="219" t="s">
        <v>811</v>
      </c>
      <c r="K42" s="220"/>
      <c r="L42" s="220"/>
      <c r="M42" s="220"/>
      <c r="N42" s="220"/>
      <c r="O42" s="220"/>
      <c r="P42" s="222" t="n">
        <v>5000</v>
      </c>
      <c r="Q42" s="222" t="n">
        <v>0</v>
      </c>
      <c r="R42" s="222" t="n">
        <v>450</v>
      </c>
      <c r="S42" s="222" t="n">
        <v>450</v>
      </c>
      <c r="T42" s="222" t="n">
        <v>0</v>
      </c>
      <c r="U42" s="222" t="n">
        <f aca="false">K42-P42</f>
        <v>-5000</v>
      </c>
      <c r="V42" s="222" t="n">
        <f aca="false">L42-Q42</f>
        <v>0</v>
      </c>
      <c r="W42" s="222" t="n">
        <f aca="false">M42-R42</f>
        <v>-450</v>
      </c>
      <c r="X42" s="222" t="n">
        <f aca="false">N42-S42</f>
        <v>-450</v>
      </c>
      <c r="Y42" s="222" t="n">
        <f aca="false">O42-T42</f>
        <v>0</v>
      </c>
      <c r="Z42" s="219" t="s">
        <v>812</v>
      </c>
      <c r="AA42" s="219" t="s">
        <v>161</v>
      </c>
      <c r="AB42" s="219" t="s">
        <v>811</v>
      </c>
    </row>
    <row r="43" customFormat="false" ht="14.4" hidden="false" customHeight="false" outlineLevel="0" collapsed="false">
      <c r="A43" s="219" t="s">
        <v>151</v>
      </c>
      <c r="B43" s="221" t="n">
        <v>43009</v>
      </c>
      <c r="C43" s="221" t="n">
        <v>43070</v>
      </c>
      <c r="D43" s="219" t="s">
        <v>456</v>
      </c>
      <c r="E43" s="220" t="s">
        <v>849</v>
      </c>
      <c r="F43" s="220" t="s">
        <v>850</v>
      </c>
      <c r="G43" s="219" t="s">
        <v>463</v>
      </c>
      <c r="H43" s="219" t="s">
        <v>161</v>
      </c>
      <c r="I43" s="222" t="n">
        <v>5</v>
      </c>
      <c r="J43" s="219" t="s">
        <v>811</v>
      </c>
      <c r="K43" s="220"/>
      <c r="L43" s="220"/>
      <c r="M43" s="220"/>
      <c r="N43" s="220"/>
      <c r="O43" s="220"/>
      <c r="P43" s="222" t="n">
        <v>43940</v>
      </c>
      <c r="Q43" s="222" t="n">
        <v>0</v>
      </c>
      <c r="R43" s="222" t="n">
        <v>1098.5</v>
      </c>
      <c r="S43" s="222" t="n">
        <v>1098.5</v>
      </c>
      <c r="T43" s="222" t="n">
        <v>0</v>
      </c>
      <c r="U43" s="222" t="n">
        <f aca="false">K43-P43</f>
        <v>-43940</v>
      </c>
      <c r="V43" s="222" t="n">
        <f aca="false">L43-Q43</f>
        <v>0</v>
      </c>
      <c r="W43" s="222" t="n">
        <f aca="false">M43-R43</f>
        <v>-1098.5</v>
      </c>
      <c r="X43" s="222" t="n">
        <f aca="false">N43-S43</f>
        <v>-1098.5</v>
      </c>
      <c r="Y43" s="222" t="n">
        <f aca="false">O43-T43</f>
        <v>0</v>
      </c>
      <c r="Z43" s="219" t="s">
        <v>812</v>
      </c>
      <c r="AA43" s="219" t="s">
        <v>161</v>
      </c>
      <c r="AB43" s="219" t="s">
        <v>811</v>
      </c>
    </row>
    <row r="44" customFormat="false" ht="14.4" hidden="false" customHeight="false" outlineLevel="0" collapsed="false">
      <c r="A44" s="219" t="s">
        <v>151</v>
      </c>
      <c r="B44" s="221" t="n">
        <v>43009</v>
      </c>
      <c r="C44" s="221" t="n">
        <v>43070</v>
      </c>
      <c r="D44" s="219" t="s">
        <v>456</v>
      </c>
      <c r="E44" s="220" t="s">
        <v>851</v>
      </c>
      <c r="F44" s="220" t="s">
        <v>852</v>
      </c>
      <c r="G44" s="219" t="s">
        <v>463</v>
      </c>
      <c r="H44" s="219" t="s">
        <v>161</v>
      </c>
      <c r="I44" s="222" t="n">
        <v>28</v>
      </c>
      <c r="J44" s="219" t="s">
        <v>811</v>
      </c>
      <c r="K44" s="220"/>
      <c r="L44" s="220"/>
      <c r="M44" s="220"/>
      <c r="N44" s="220"/>
      <c r="O44" s="220"/>
      <c r="P44" s="222" t="n">
        <v>1851.6</v>
      </c>
      <c r="Q44" s="222" t="n">
        <v>0</v>
      </c>
      <c r="R44" s="222" t="n">
        <v>259.22</v>
      </c>
      <c r="S44" s="222" t="n">
        <v>259.22</v>
      </c>
      <c r="T44" s="222" t="n">
        <v>0</v>
      </c>
      <c r="U44" s="222" t="n">
        <f aca="false">K44-P44</f>
        <v>-1851.6</v>
      </c>
      <c r="V44" s="222" t="n">
        <f aca="false">L44-Q44</f>
        <v>0</v>
      </c>
      <c r="W44" s="222" t="n">
        <f aca="false">M44-R44</f>
        <v>-259.22</v>
      </c>
      <c r="X44" s="222" t="n">
        <f aca="false">N44-S44</f>
        <v>-259.22</v>
      </c>
      <c r="Y44" s="222" t="n">
        <f aca="false">O44-T44</f>
        <v>0</v>
      </c>
      <c r="Z44" s="219" t="s">
        <v>812</v>
      </c>
      <c r="AA44" s="219" t="s">
        <v>161</v>
      </c>
      <c r="AB44" s="219" t="s">
        <v>811</v>
      </c>
    </row>
    <row r="45" customFormat="false" ht="14.4" hidden="false" customHeight="false" outlineLevel="0" collapsed="false">
      <c r="A45" s="219" t="s">
        <v>151</v>
      </c>
      <c r="B45" s="221" t="n">
        <v>43009</v>
      </c>
      <c r="C45" s="221" t="n">
        <v>43070</v>
      </c>
      <c r="D45" s="219" t="s">
        <v>456</v>
      </c>
      <c r="E45" s="220" t="s">
        <v>836</v>
      </c>
      <c r="F45" s="220" t="s">
        <v>837</v>
      </c>
      <c r="G45" s="219" t="s">
        <v>463</v>
      </c>
      <c r="H45" s="219" t="s">
        <v>161</v>
      </c>
      <c r="I45" s="222" t="n">
        <v>18</v>
      </c>
      <c r="J45" s="219" t="s">
        <v>161</v>
      </c>
      <c r="K45" s="220"/>
      <c r="L45" s="220"/>
      <c r="M45" s="220"/>
      <c r="N45" s="220"/>
      <c r="O45" s="220"/>
      <c r="P45" s="222" t="n">
        <v>56400</v>
      </c>
      <c r="Q45" s="222" t="n">
        <v>0</v>
      </c>
      <c r="R45" s="222" t="n">
        <v>5076</v>
      </c>
      <c r="S45" s="222" t="n">
        <v>5076</v>
      </c>
      <c r="T45" s="222" t="n">
        <v>0</v>
      </c>
      <c r="U45" s="222" t="n">
        <f aca="false">K45-P45</f>
        <v>-56400</v>
      </c>
      <c r="V45" s="222" t="n">
        <f aca="false">L45-Q45</f>
        <v>0</v>
      </c>
      <c r="W45" s="222" t="n">
        <f aca="false">M45-R45</f>
        <v>-5076</v>
      </c>
      <c r="X45" s="222" t="n">
        <f aca="false">N45-S45</f>
        <v>-5076</v>
      </c>
      <c r="Y45" s="222" t="n">
        <f aca="false">O45-T45</f>
        <v>0</v>
      </c>
      <c r="Z45" s="219" t="s">
        <v>812</v>
      </c>
      <c r="AA45" s="219" t="s">
        <v>161</v>
      </c>
      <c r="AB45" s="219" t="s">
        <v>811</v>
      </c>
    </row>
    <row r="46" customFormat="false" ht="14.4" hidden="false" customHeight="false" outlineLevel="0" collapsed="false">
      <c r="A46" s="219" t="s">
        <v>151</v>
      </c>
      <c r="B46" s="221" t="n">
        <v>43040</v>
      </c>
      <c r="C46" s="221" t="n">
        <v>43040</v>
      </c>
      <c r="D46" s="219" t="s">
        <v>456</v>
      </c>
      <c r="E46" s="220" t="s">
        <v>815</v>
      </c>
      <c r="F46" s="220" t="s">
        <v>586</v>
      </c>
      <c r="G46" s="219" t="s">
        <v>463</v>
      </c>
      <c r="H46" s="219" t="s">
        <v>161</v>
      </c>
      <c r="I46" s="222" t="n">
        <v>18</v>
      </c>
      <c r="J46" s="219" t="s">
        <v>811</v>
      </c>
      <c r="K46" s="220"/>
      <c r="L46" s="220"/>
      <c r="M46" s="220"/>
      <c r="N46" s="220"/>
      <c r="O46" s="220"/>
      <c r="P46" s="222" t="n">
        <v>8928</v>
      </c>
      <c r="Q46" s="222" t="n">
        <v>0</v>
      </c>
      <c r="R46" s="222" t="n">
        <v>803.52</v>
      </c>
      <c r="S46" s="222" t="n">
        <v>803.52</v>
      </c>
      <c r="T46" s="222" t="n">
        <v>0</v>
      </c>
      <c r="U46" s="222" t="n">
        <f aca="false">K46-P46</f>
        <v>-8928</v>
      </c>
      <c r="V46" s="222" t="n">
        <f aca="false">L46-Q46</f>
        <v>0</v>
      </c>
      <c r="W46" s="222" t="n">
        <f aca="false">M46-R46</f>
        <v>-803.52</v>
      </c>
      <c r="X46" s="222" t="n">
        <f aca="false">N46-S46</f>
        <v>-803.52</v>
      </c>
      <c r="Y46" s="222" t="n">
        <f aca="false">O46-T46</f>
        <v>0</v>
      </c>
      <c r="Z46" s="219" t="s">
        <v>812</v>
      </c>
      <c r="AA46" s="219" t="s">
        <v>161</v>
      </c>
      <c r="AB46" s="219" t="s">
        <v>811</v>
      </c>
    </row>
    <row r="47" customFormat="false" ht="14.4" hidden="false" customHeight="false" outlineLevel="0" collapsed="false">
      <c r="A47" s="219" t="s">
        <v>151</v>
      </c>
      <c r="B47" s="221" t="n">
        <v>43040</v>
      </c>
      <c r="C47" s="221" t="n">
        <v>43040</v>
      </c>
      <c r="D47" s="219" t="s">
        <v>456</v>
      </c>
      <c r="E47" s="220" t="s">
        <v>843</v>
      </c>
      <c r="F47" s="220" t="s">
        <v>844</v>
      </c>
      <c r="G47" s="219" t="s">
        <v>463</v>
      </c>
      <c r="H47" s="219" t="s">
        <v>161</v>
      </c>
      <c r="I47" s="222" t="n">
        <v>18</v>
      </c>
      <c r="J47" s="219" t="s">
        <v>811</v>
      </c>
      <c r="K47" s="220"/>
      <c r="L47" s="220"/>
      <c r="M47" s="220"/>
      <c r="N47" s="220"/>
      <c r="O47" s="220"/>
      <c r="P47" s="222" t="n">
        <v>601167</v>
      </c>
      <c r="Q47" s="222" t="n">
        <v>0</v>
      </c>
      <c r="R47" s="222" t="n">
        <v>54106</v>
      </c>
      <c r="S47" s="222" t="n">
        <v>54106</v>
      </c>
      <c r="T47" s="222" t="n">
        <v>0</v>
      </c>
      <c r="U47" s="222" t="n">
        <f aca="false">K47-P47</f>
        <v>-601167</v>
      </c>
      <c r="V47" s="222" t="n">
        <f aca="false">L47-Q47</f>
        <v>0</v>
      </c>
      <c r="W47" s="222" t="n">
        <f aca="false">M47-R47</f>
        <v>-54106</v>
      </c>
      <c r="X47" s="222" t="n">
        <f aca="false">N47-S47</f>
        <v>-54106</v>
      </c>
      <c r="Y47" s="222" t="n">
        <f aca="false">O47-T47</f>
        <v>0</v>
      </c>
      <c r="Z47" s="219" t="s">
        <v>812</v>
      </c>
      <c r="AA47" s="219" t="s">
        <v>161</v>
      </c>
      <c r="AB47" s="219" t="s">
        <v>811</v>
      </c>
    </row>
    <row r="48" customFormat="false" ht="14.4" hidden="false" customHeight="false" outlineLevel="0" collapsed="false">
      <c r="A48" s="219" t="s">
        <v>151</v>
      </c>
      <c r="B48" s="221" t="n">
        <v>43040</v>
      </c>
      <c r="C48" s="221" t="n">
        <v>43040</v>
      </c>
      <c r="D48" s="219" t="s">
        <v>456</v>
      </c>
      <c r="E48" s="220" t="s">
        <v>853</v>
      </c>
      <c r="F48" s="220" t="s">
        <v>854</v>
      </c>
      <c r="G48" s="219" t="s">
        <v>463</v>
      </c>
      <c r="H48" s="219" t="s">
        <v>161</v>
      </c>
      <c r="I48" s="222" t="n">
        <v>18</v>
      </c>
      <c r="J48" s="219" t="s">
        <v>811</v>
      </c>
      <c r="K48" s="220"/>
      <c r="L48" s="220"/>
      <c r="M48" s="220"/>
      <c r="N48" s="220"/>
      <c r="O48" s="220"/>
      <c r="P48" s="222" t="n">
        <v>185229</v>
      </c>
      <c r="Q48" s="222" t="n">
        <v>0</v>
      </c>
      <c r="R48" s="222" t="n">
        <v>16672</v>
      </c>
      <c r="S48" s="222" t="n">
        <v>16672</v>
      </c>
      <c r="T48" s="222" t="n">
        <v>0</v>
      </c>
      <c r="U48" s="222" t="n">
        <f aca="false">K48-P48</f>
        <v>-185229</v>
      </c>
      <c r="V48" s="222" t="n">
        <f aca="false">L48-Q48</f>
        <v>0</v>
      </c>
      <c r="W48" s="222" t="n">
        <f aca="false">M48-R48</f>
        <v>-16672</v>
      </c>
      <c r="X48" s="222" t="n">
        <f aca="false">N48-S48</f>
        <v>-16672</v>
      </c>
      <c r="Y48" s="222" t="n">
        <f aca="false">O48-T48</f>
        <v>0</v>
      </c>
      <c r="Z48" s="219" t="s">
        <v>812</v>
      </c>
      <c r="AA48" s="219" t="s">
        <v>161</v>
      </c>
      <c r="AB48" s="219" t="s">
        <v>811</v>
      </c>
    </row>
    <row r="49" customFormat="false" ht="14.4" hidden="false" customHeight="false" outlineLevel="0" collapsed="false">
      <c r="A49" s="219" t="s">
        <v>151</v>
      </c>
      <c r="B49" s="221" t="n">
        <v>43040</v>
      </c>
      <c r="C49" s="221" t="n">
        <v>43040</v>
      </c>
      <c r="D49" s="219" t="s">
        <v>456</v>
      </c>
      <c r="E49" s="220" t="s">
        <v>845</v>
      </c>
      <c r="F49" s="220" t="s">
        <v>846</v>
      </c>
      <c r="G49" s="219" t="s">
        <v>463</v>
      </c>
      <c r="H49" s="219" t="s">
        <v>161</v>
      </c>
      <c r="I49" s="222" t="n">
        <v>18</v>
      </c>
      <c r="J49" s="219" t="s">
        <v>811</v>
      </c>
      <c r="K49" s="220"/>
      <c r="L49" s="220"/>
      <c r="M49" s="220"/>
      <c r="N49" s="220"/>
      <c r="O49" s="220"/>
      <c r="P49" s="222" t="n">
        <v>3390</v>
      </c>
      <c r="Q49" s="222" t="n">
        <v>0</v>
      </c>
      <c r="R49" s="222" t="n">
        <v>305.1</v>
      </c>
      <c r="S49" s="222" t="n">
        <v>305.1</v>
      </c>
      <c r="T49" s="222" t="n">
        <v>0</v>
      </c>
      <c r="U49" s="222" t="n">
        <f aca="false">K49-P49</f>
        <v>-3390</v>
      </c>
      <c r="V49" s="222" t="n">
        <f aca="false">L49-Q49</f>
        <v>0</v>
      </c>
      <c r="W49" s="222" t="n">
        <f aca="false">M49-R49</f>
        <v>-305.1</v>
      </c>
      <c r="X49" s="222" t="n">
        <f aca="false">N49-S49</f>
        <v>-305.1</v>
      </c>
      <c r="Y49" s="222" t="n">
        <f aca="false">O49-T49</f>
        <v>0</v>
      </c>
      <c r="Z49" s="219" t="s">
        <v>812</v>
      </c>
      <c r="AA49" s="219" t="s">
        <v>161</v>
      </c>
      <c r="AB49" s="219" t="s">
        <v>811</v>
      </c>
    </row>
    <row r="50" customFormat="false" ht="14.4" hidden="false" customHeight="false" outlineLevel="0" collapsed="false">
      <c r="A50" s="219" t="s">
        <v>151</v>
      </c>
      <c r="B50" s="221" t="n">
        <v>43040</v>
      </c>
      <c r="C50" s="221" t="n">
        <v>43040</v>
      </c>
      <c r="D50" s="219" t="s">
        <v>456</v>
      </c>
      <c r="E50" s="220" t="s">
        <v>816</v>
      </c>
      <c r="F50" s="220" t="s">
        <v>817</v>
      </c>
      <c r="G50" s="219" t="s">
        <v>463</v>
      </c>
      <c r="H50" s="219" t="s">
        <v>161</v>
      </c>
      <c r="I50" s="222" t="n">
        <v>18</v>
      </c>
      <c r="J50" s="219" t="s">
        <v>811</v>
      </c>
      <c r="K50" s="220"/>
      <c r="L50" s="220"/>
      <c r="M50" s="220"/>
      <c r="N50" s="220"/>
      <c r="O50" s="220"/>
      <c r="P50" s="222" t="n">
        <v>158166.69</v>
      </c>
      <c r="Q50" s="222" t="n">
        <v>0</v>
      </c>
      <c r="R50" s="222" t="n">
        <v>14235</v>
      </c>
      <c r="S50" s="222" t="n">
        <v>14235</v>
      </c>
      <c r="T50" s="222" t="n">
        <v>0</v>
      </c>
      <c r="U50" s="222" t="n">
        <f aca="false">K50-P50</f>
        <v>-158166.69</v>
      </c>
      <c r="V50" s="222" t="n">
        <f aca="false">L50-Q50</f>
        <v>0</v>
      </c>
      <c r="W50" s="222" t="n">
        <f aca="false">M50-R50</f>
        <v>-14235</v>
      </c>
      <c r="X50" s="222" t="n">
        <f aca="false">N50-S50</f>
        <v>-14235</v>
      </c>
      <c r="Y50" s="222" t="n">
        <f aca="false">O50-T50</f>
        <v>0</v>
      </c>
      <c r="Z50" s="219" t="s">
        <v>812</v>
      </c>
      <c r="AA50" s="219" t="s">
        <v>161</v>
      </c>
      <c r="AB50" s="219" t="s">
        <v>811</v>
      </c>
    </row>
    <row r="51" customFormat="false" ht="14.4" hidden="false" customHeight="false" outlineLevel="0" collapsed="false">
      <c r="A51" s="219" t="s">
        <v>151</v>
      </c>
      <c r="B51" s="221" t="n">
        <v>43040</v>
      </c>
      <c r="C51" s="221" t="n">
        <v>43040</v>
      </c>
      <c r="D51" s="219" t="s">
        <v>456</v>
      </c>
      <c r="E51" s="220" t="s">
        <v>825</v>
      </c>
      <c r="F51" s="220" t="s">
        <v>826</v>
      </c>
      <c r="G51" s="219" t="s">
        <v>463</v>
      </c>
      <c r="H51" s="219" t="s">
        <v>161</v>
      </c>
      <c r="I51" s="222" t="n">
        <v>18</v>
      </c>
      <c r="J51" s="219" t="s">
        <v>811</v>
      </c>
      <c r="K51" s="220"/>
      <c r="L51" s="220"/>
      <c r="M51" s="220"/>
      <c r="N51" s="220"/>
      <c r="O51" s="220"/>
      <c r="P51" s="222" t="n">
        <v>11115.2</v>
      </c>
      <c r="Q51" s="222" t="n">
        <v>0</v>
      </c>
      <c r="R51" s="222" t="n">
        <v>1000.36</v>
      </c>
      <c r="S51" s="222" t="n">
        <v>1000.36</v>
      </c>
      <c r="T51" s="222" t="n">
        <v>0</v>
      </c>
      <c r="U51" s="222" t="n">
        <f aca="false">K51-P51</f>
        <v>-11115.2</v>
      </c>
      <c r="V51" s="222" t="n">
        <f aca="false">L51-Q51</f>
        <v>0</v>
      </c>
      <c r="W51" s="222" t="n">
        <f aca="false">M51-R51</f>
        <v>-1000.36</v>
      </c>
      <c r="X51" s="222" t="n">
        <f aca="false">N51-S51</f>
        <v>-1000.36</v>
      </c>
      <c r="Y51" s="222" t="n">
        <f aca="false">O51-T51</f>
        <v>0</v>
      </c>
      <c r="Z51" s="219" t="s">
        <v>812</v>
      </c>
      <c r="AA51" s="219" t="s">
        <v>161</v>
      </c>
      <c r="AB51" s="219" t="s">
        <v>811</v>
      </c>
    </row>
    <row r="52" customFormat="false" ht="14.4" hidden="false" customHeight="false" outlineLevel="0" collapsed="false">
      <c r="A52" s="219" t="s">
        <v>151</v>
      </c>
      <c r="B52" s="221" t="n">
        <v>43040</v>
      </c>
      <c r="C52" s="221" t="n">
        <v>43040</v>
      </c>
      <c r="D52" s="219" t="s">
        <v>456</v>
      </c>
      <c r="E52" s="220" t="s">
        <v>847</v>
      </c>
      <c r="F52" s="220" t="s">
        <v>465</v>
      </c>
      <c r="G52" s="219" t="s">
        <v>463</v>
      </c>
      <c r="H52" s="219" t="s">
        <v>161</v>
      </c>
      <c r="I52" s="222" t="n">
        <v>18</v>
      </c>
      <c r="J52" s="219" t="s">
        <v>811</v>
      </c>
      <c r="K52" s="220"/>
      <c r="L52" s="220"/>
      <c r="M52" s="220"/>
      <c r="N52" s="220"/>
      <c r="O52" s="220"/>
      <c r="P52" s="222" t="n">
        <v>274000</v>
      </c>
      <c r="Q52" s="222" t="n">
        <v>0</v>
      </c>
      <c r="R52" s="222" t="n">
        <v>24660</v>
      </c>
      <c r="S52" s="222" t="n">
        <v>24660</v>
      </c>
      <c r="T52" s="222" t="n">
        <v>0</v>
      </c>
      <c r="U52" s="222" t="n">
        <f aca="false">K52-P52</f>
        <v>-274000</v>
      </c>
      <c r="V52" s="222" t="n">
        <f aca="false">L52-Q52</f>
        <v>0</v>
      </c>
      <c r="W52" s="222" t="n">
        <f aca="false">M52-R52</f>
        <v>-24660</v>
      </c>
      <c r="X52" s="222" t="n">
        <f aca="false">N52-S52</f>
        <v>-24660</v>
      </c>
      <c r="Y52" s="222" t="n">
        <f aca="false">O52-T52</f>
        <v>0</v>
      </c>
      <c r="Z52" s="219" t="s">
        <v>812</v>
      </c>
      <c r="AA52" s="219" t="s">
        <v>161</v>
      </c>
      <c r="AB52" s="219" t="s">
        <v>811</v>
      </c>
    </row>
    <row r="53" customFormat="false" ht="14.4" hidden="false" customHeight="false" outlineLevel="0" collapsed="false">
      <c r="A53" s="219" t="s">
        <v>151</v>
      </c>
      <c r="B53" s="221" t="n">
        <v>43040</v>
      </c>
      <c r="C53" s="221" t="n">
        <v>43040</v>
      </c>
      <c r="D53" s="219" t="s">
        <v>456</v>
      </c>
      <c r="E53" s="220" t="s">
        <v>855</v>
      </c>
      <c r="F53" s="220" t="s">
        <v>644</v>
      </c>
      <c r="G53" s="219" t="s">
        <v>463</v>
      </c>
      <c r="H53" s="219" t="s">
        <v>161</v>
      </c>
      <c r="I53" s="222" t="n">
        <v>5</v>
      </c>
      <c r="J53" s="219" t="s">
        <v>811</v>
      </c>
      <c r="K53" s="220"/>
      <c r="L53" s="220"/>
      <c r="M53" s="220"/>
      <c r="N53" s="220"/>
      <c r="O53" s="220"/>
      <c r="P53" s="222" t="n">
        <v>3462458.31</v>
      </c>
      <c r="Q53" s="222" t="n">
        <v>0</v>
      </c>
      <c r="R53" s="222" t="n">
        <v>86561.45</v>
      </c>
      <c r="S53" s="222" t="n">
        <v>86561.45</v>
      </c>
      <c r="T53" s="222" t="n">
        <v>0</v>
      </c>
      <c r="U53" s="222" t="n">
        <f aca="false">K53-P53</f>
        <v>-3462458.31</v>
      </c>
      <c r="V53" s="222" t="n">
        <f aca="false">L53-Q53</f>
        <v>0</v>
      </c>
      <c r="W53" s="222" t="n">
        <f aca="false">M53-R53</f>
        <v>-86561.45</v>
      </c>
      <c r="X53" s="222" t="n">
        <f aca="false">N53-S53</f>
        <v>-86561.45</v>
      </c>
      <c r="Y53" s="222" t="n">
        <f aca="false">O53-T53</f>
        <v>0</v>
      </c>
      <c r="Z53" s="219" t="s">
        <v>812</v>
      </c>
      <c r="AA53" s="219" t="s">
        <v>161</v>
      </c>
      <c r="AB53" s="219" t="s">
        <v>811</v>
      </c>
    </row>
    <row r="54" customFormat="false" ht="14.4" hidden="false" customHeight="false" outlineLevel="0" collapsed="false">
      <c r="A54" s="219" t="s">
        <v>151</v>
      </c>
      <c r="B54" s="221" t="n">
        <v>43040</v>
      </c>
      <c r="C54" s="221" t="n">
        <v>43040</v>
      </c>
      <c r="D54" s="219" t="s">
        <v>456</v>
      </c>
      <c r="E54" s="220" t="s">
        <v>856</v>
      </c>
      <c r="F54" s="220" t="s">
        <v>761</v>
      </c>
      <c r="G54" s="219" t="s">
        <v>463</v>
      </c>
      <c r="H54" s="219" t="s">
        <v>161</v>
      </c>
      <c r="I54" s="222" t="n">
        <v>5</v>
      </c>
      <c r="J54" s="219" t="s">
        <v>811</v>
      </c>
      <c r="K54" s="220"/>
      <c r="L54" s="220"/>
      <c r="M54" s="220"/>
      <c r="N54" s="220"/>
      <c r="O54" s="220"/>
      <c r="P54" s="222" t="n">
        <v>5392530.22</v>
      </c>
      <c r="Q54" s="222" t="n">
        <v>0</v>
      </c>
      <c r="R54" s="222" t="n">
        <v>134813.26</v>
      </c>
      <c r="S54" s="222" t="n">
        <v>134813.26</v>
      </c>
      <c r="T54" s="222" t="n">
        <v>0</v>
      </c>
      <c r="U54" s="222" t="n">
        <f aca="false">K54-P54</f>
        <v>-5392530.22</v>
      </c>
      <c r="V54" s="222" t="n">
        <f aca="false">L54-Q54</f>
        <v>0</v>
      </c>
      <c r="W54" s="222" t="n">
        <f aca="false">M54-R54</f>
        <v>-134813.26</v>
      </c>
      <c r="X54" s="222" t="n">
        <f aca="false">N54-S54</f>
        <v>-134813.26</v>
      </c>
      <c r="Y54" s="222" t="n">
        <f aca="false">O54-T54</f>
        <v>0</v>
      </c>
      <c r="Z54" s="219" t="s">
        <v>812</v>
      </c>
      <c r="AA54" s="219" t="s">
        <v>161</v>
      </c>
      <c r="AB54" s="219" t="s">
        <v>811</v>
      </c>
    </row>
    <row r="55" customFormat="false" ht="14.4" hidden="false" customHeight="false" outlineLevel="0" collapsed="false">
      <c r="A55" s="219" t="s">
        <v>151</v>
      </c>
      <c r="B55" s="221" t="n">
        <v>43040</v>
      </c>
      <c r="C55" s="221" t="n">
        <v>43040</v>
      </c>
      <c r="D55" s="219" t="s">
        <v>456</v>
      </c>
      <c r="E55" s="220" t="s">
        <v>818</v>
      </c>
      <c r="F55" s="220" t="s">
        <v>819</v>
      </c>
      <c r="G55" s="219" t="s">
        <v>463</v>
      </c>
      <c r="H55" s="219" t="s">
        <v>161</v>
      </c>
      <c r="I55" s="222" t="n">
        <v>18</v>
      </c>
      <c r="J55" s="219" t="s">
        <v>811</v>
      </c>
      <c r="K55" s="220"/>
      <c r="L55" s="220"/>
      <c r="M55" s="220"/>
      <c r="N55" s="220"/>
      <c r="O55" s="220"/>
      <c r="P55" s="222" t="n">
        <v>21000</v>
      </c>
      <c r="Q55" s="222" t="n">
        <v>0</v>
      </c>
      <c r="R55" s="222" t="n">
        <v>1890</v>
      </c>
      <c r="S55" s="222" t="n">
        <v>1890</v>
      </c>
      <c r="T55" s="222" t="n">
        <v>0</v>
      </c>
      <c r="U55" s="222" t="n">
        <f aca="false">K55-P55</f>
        <v>-21000</v>
      </c>
      <c r="V55" s="222" t="n">
        <f aca="false">L55-Q55</f>
        <v>0</v>
      </c>
      <c r="W55" s="222" t="n">
        <f aca="false">M55-R55</f>
        <v>-1890</v>
      </c>
      <c r="X55" s="222" t="n">
        <f aca="false">N55-S55</f>
        <v>-1890</v>
      </c>
      <c r="Y55" s="222" t="n">
        <f aca="false">O55-T55</f>
        <v>0</v>
      </c>
      <c r="Z55" s="219" t="s">
        <v>812</v>
      </c>
      <c r="AA55" s="219" t="s">
        <v>161</v>
      </c>
      <c r="AB55" s="219" t="s">
        <v>811</v>
      </c>
    </row>
    <row r="56" customFormat="false" ht="14.4" hidden="false" customHeight="false" outlineLevel="0" collapsed="false">
      <c r="A56" s="219" t="s">
        <v>151</v>
      </c>
      <c r="B56" s="221" t="n">
        <v>43040</v>
      </c>
      <c r="C56" s="221" t="n">
        <v>43040</v>
      </c>
      <c r="D56" s="219" t="s">
        <v>456</v>
      </c>
      <c r="E56" s="220" t="s">
        <v>857</v>
      </c>
      <c r="F56" s="220" t="s">
        <v>833</v>
      </c>
      <c r="G56" s="219" t="s">
        <v>463</v>
      </c>
      <c r="H56" s="219" t="s">
        <v>161</v>
      </c>
      <c r="I56" s="222" t="n">
        <v>5</v>
      </c>
      <c r="J56" s="219" t="s">
        <v>811</v>
      </c>
      <c r="K56" s="220"/>
      <c r="L56" s="220"/>
      <c r="M56" s="220"/>
      <c r="N56" s="220"/>
      <c r="O56" s="220"/>
      <c r="P56" s="222" t="n">
        <v>15601746.96</v>
      </c>
      <c r="Q56" s="222" t="n">
        <v>0</v>
      </c>
      <c r="R56" s="222" t="n">
        <v>390043.66</v>
      </c>
      <c r="S56" s="222" t="n">
        <v>390043.66</v>
      </c>
      <c r="T56" s="222" t="n">
        <v>0</v>
      </c>
      <c r="U56" s="222" t="n">
        <f aca="false">K56-P56</f>
        <v>-15601746.96</v>
      </c>
      <c r="V56" s="222" t="n">
        <f aca="false">L56-Q56</f>
        <v>0</v>
      </c>
      <c r="W56" s="222" t="n">
        <f aca="false">M56-R56</f>
        <v>-390043.66</v>
      </c>
      <c r="X56" s="222" t="n">
        <f aca="false">N56-S56</f>
        <v>-390043.66</v>
      </c>
      <c r="Y56" s="222" t="n">
        <f aca="false">O56-T56</f>
        <v>0</v>
      </c>
      <c r="Z56" s="219" t="s">
        <v>812</v>
      </c>
      <c r="AA56" s="219" t="s">
        <v>161</v>
      </c>
      <c r="AB56" s="219" t="s">
        <v>811</v>
      </c>
    </row>
    <row r="57" customFormat="false" ht="14.4" hidden="false" customHeight="false" outlineLevel="0" collapsed="false">
      <c r="A57" s="219" t="s">
        <v>151</v>
      </c>
      <c r="B57" s="221" t="n">
        <v>43040</v>
      </c>
      <c r="C57" s="221" t="n">
        <v>43070</v>
      </c>
      <c r="D57" s="219" t="s">
        <v>456</v>
      </c>
      <c r="E57" s="220" t="s">
        <v>858</v>
      </c>
      <c r="F57" s="220" t="s">
        <v>859</v>
      </c>
      <c r="G57" s="219" t="s">
        <v>463</v>
      </c>
      <c r="H57" s="219" t="s">
        <v>161</v>
      </c>
      <c r="I57" s="222" t="n">
        <v>18</v>
      </c>
      <c r="J57" s="219" t="s">
        <v>811</v>
      </c>
      <c r="K57" s="220"/>
      <c r="L57" s="220"/>
      <c r="M57" s="220"/>
      <c r="N57" s="220"/>
      <c r="O57" s="220"/>
      <c r="P57" s="222" t="n">
        <v>1483.05</v>
      </c>
      <c r="Q57" s="222" t="n">
        <v>266.95</v>
      </c>
      <c r="R57" s="222" t="n">
        <v>0</v>
      </c>
      <c r="S57" s="222" t="n">
        <v>0</v>
      </c>
      <c r="T57" s="222" t="n">
        <v>0</v>
      </c>
      <c r="U57" s="222" t="n">
        <f aca="false">K57-P57</f>
        <v>-1483.05</v>
      </c>
      <c r="V57" s="222" t="n">
        <f aca="false">L57-Q57</f>
        <v>-266.95</v>
      </c>
      <c r="W57" s="222" t="n">
        <f aca="false">M57-R57</f>
        <v>0</v>
      </c>
      <c r="X57" s="222" t="n">
        <f aca="false">N57-S57</f>
        <v>0</v>
      </c>
      <c r="Y57" s="222" t="n">
        <f aca="false">O57-T57</f>
        <v>0</v>
      </c>
      <c r="Z57" s="219" t="s">
        <v>812</v>
      </c>
      <c r="AA57" s="219" t="s">
        <v>161</v>
      </c>
      <c r="AB57" s="219" t="s">
        <v>811</v>
      </c>
    </row>
    <row r="58" customFormat="false" ht="14.4" hidden="false" customHeight="false" outlineLevel="0" collapsed="false">
      <c r="A58" s="219" t="s">
        <v>151</v>
      </c>
      <c r="B58" s="221" t="n">
        <v>43040</v>
      </c>
      <c r="C58" s="221" t="n">
        <v>43070</v>
      </c>
      <c r="D58" s="219" t="s">
        <v>456</v>
      </c>
      <c r="E58" s="220" t="s">
        <v>860</v>
      </c>
      <c r="F58" s="220" t="s">
        <v>861</v>
      </c>
      <c r="G58" s="219" t="s">
        <v>463</v>
      </c>
      <c r="H58" s="219" t="s">
        <v>161</v>
      </c>
      <c r="I58" s="222" t="n">
        <v>18</v>
      </c>
      <c r="J58" s="219" t="s">
        <v>811</v>
      </c>
      <c r="K58" s="220"/>
      <c r="L58" s="220"/>
      <c r="M58" s="220"/>
      <c r="N58" s="220"/>
      <c r="O58" s="220"/>
      <c r="P58" s="222" t="n">
        <v>5084.44</v>
      </c>
      <c r="Q58" s="222" t="n">
        <v>915.2</v>
      </c>
      <c r="R58" s="222" t="n">
        <v>0</v>
      </c>
      <c r="S58" s="222" t="n">
        <v>0</v>
      </c>
      <c r="T58" s="222" t="n">
        <v>0</v>
      </c>
      <c r="U58" s="222" t="n">
        <f aca="false">K58-P58</f>
        <v>-5084.44</v>
      </c>
      <c r="V58" s="222" t="n">
        <f aca="false">L58-Q58</f>
        <v>-915.2</v>
      </c>
      <c r="W58" s="222" t="n">
        <f aca="false">M58-R58</f>
        <v>0</v>
      </c>
      <c r="X58" s="222" t="n">
        <f aca="false">N58-S58</f>
        <v>0</v>
      </c>
      <c r="Y58" s="222" t="n">
        <f aca="false">O58-T58</f>
        <v>0</v>
      </c>
      <c r="Z58" s="219" t="s">
        <v>812</v>
      </c>
      <c r="AA58" s="219" t="s">
        <v>161</v>
      </c>
      <c r="AB58" s="219" t="s">
        <v>811</v>
      </c>
    </row>
    <row r="59" customFormat="false" ht="14.4" hidden="false" customHeight="false" outlineLevel="0" collapsed="false">
      <c r="A59" s="219" t="s">
        <v>151</v>
      </c>
      <c r="B59" s="221" t="n">
        <v>43040</v>
      </c>
      <c r="C59" s="221" t="n">
        <v>43070</v>
      </c>
      <c r="D59" s="219" t="s">
        <v>456</v>
      </c>
      <c r="E59" s="220" t="s">
        <v>862</v>
      </c>
      <c r="F59" s="220" t="s">
        <v>646</v>
      </c>
      <c r="G59" s="219" t="s">
        <v>463</v>
      </c>
      <c r="H59" s="219" t="s">
        <v>161</v>
      </c>
      <c r="I59" s="222" t="n">
        <v>18</v>
      </c>
      <c r="J59" s="219" t="s">
        <v>811</v>
      </c>
      <c r="K59" s="220"/>
      <c r="L59" s="220"/>
      <c r="M59" s="220"/>
      <c r="N59" s="220"/>
      <c r="O59" s="220"/>
      <c r="P59" s="222" t="n">
        <v>2436.44</v>
      </c>
      <c r="Q59" s="222" t="n">
        <v>438.56</v>
      </c>
      <c r="R59" s="222" t="n">
        <v>0</v>
      </c>
      <c r="S59" s="222" t="n">
        <v>0</v>
      </c>
      <c r="T59" s="222" t="n">
        <v>0</v>
      </c>
      <c r="U59" s="222" t="n">
        <f aca="false">K59-P59</f>
        <v>-2436.44</v>
      </c>
      <c r="V59" s="222" t="n">
        <f aca="false">L59-Q59</f>
        <v>-438.56</v>
      </c>
      <c r="W59" s="222" t="n">
        <f aca="false">M59-R59</f>
        <v>0</v>
      </c>
      <c r="X59" s="222" t="n">
        <f aca="false">N59-S59</f>
        <v>0</v>
      </c>
      <c r="Y59" s="222" t="n">
        <f aca="false">O59-T59</f>
        <v>0</v>
      </c>
      <c r="Z59" s="219" t="s">
        <v>812</v>
      </c>
      <c r="AA59" s="219" t="s">
        <v>161</v>
      </c>
      <c r="AB59" s="219" t="s">
        <v>811</v>
      </c>
    </row>
    <row r="60" customFormat="false" ht="14.4" hidden="false" customHeight="false" outlineLevel="0" collapsed="false">
      <c r="A60" s="219" t="s">
        <v>151</v>
      </c>
      <c r="B60" s="221" t="n">
        <v>43040</v>
      </c>
      <c r="C60" s="221" t="n">
        <v>43070</v>
      </c>
      <c r="D60" s="219" t="s">
        <v>456</v>
      </c>
      <c r="E60" s="220" t="s">
        <v>863</v>
      </c>
      <c r="F60" s="220" t="s">
        <v>864</v>
      </c>
      <c r="G60" s="219" t="s">
        <v>463</v>
      </c>
      <c r="H60" s="219" t="s">
        <v>161</v>
      </c>
      <c r="I60" s="222" t="n">
        <v>28</v>
      </c>
      <c r="J60" s="219" t="s">
        <v>811</v>
      </c>
      <c r="K60" s="220"/>
      <c r="L60" s="220"/>
      <c r="M60" s="220"/>
      <c r="N60" s="220"/>
      <c r="O60" s="220"/>
      <c r="P60" s="222" t="n">
        <v>1445.31</v>
      </c>
      <c r="Q60" s="222" t="n">
        <v>404.69</v>
      </c>
      <c r="R60" s="222" t="n">
        <v>0</v>
      </c>
      <c r="S60" s="222" t="n">
        <v>0</v>
      </c>
      <c r="T60" s="222" t="n">
        <v>0</v>
      </c>
      <c r="U60" s="222" t="n">
        <f aca="false">K60-P60</f>
        <v>-1445.31</v>
      </c>
      <c r="V60" s="222" t="n">
        <f aca="false">L60-Q60</f>
        <v>-404.69</v>
      </c>
      <c r="W60" s="222" t="n">
        <f aca="false">M60-R60</f>
        <v>0</v>
      </c>
      <c r="X60" s="222" t="n">
        <f aca="false">N60-S60</f>
        <v>0</v>
      </c>
      <c r="Y60" s="222" t="n">
        <f aca="false">O60-T60</f>
        <v>0</v>
      </c>
      <c r="Z60" s="219" t="s">
        <v>812</v>
      </c>
      <c r="AA60" s="219" t="s">
        <v>161</v>
      </c>
      <c r="AB60" s="219" t="s">
        <v>811</v>
      </c>
    </row>
    <row r="61" customFormat="false" ht="14.4" hidden="false" customHeight="false" outlineLevel="0" collapsed="false">
      <c r="A61" s="219" t="s">
        <v>151</v>
      </c>
      <c r="B61" s="221" t="n">
        <v>43040</v>
      </c>
      <c r="C61" s="221" t="n">
        <v>43070</v>
      </c>
      <c r="D61" s="219" t="s">
        <v>456</v>
      </c>
      <c r="E61" s="220" t="s">
        <v>865</v>
      </c>
      <c r="F61" s="220" t="s">
        <v>669</v>
      </c>
      <c r="G61" s="219" t="s">
        <v>463</v>
      </c>
      <c r="H61" s="219" t="s">
        <v>161</v>
      </c>
      <c r="I61" s="222" t="n">
        <v>12</v>
      </c>
      <c r="J61" s="219" t="s">
        <v>811</v>
      </c>
      <c r="K61" s="220"/>
      <c r="L61" s="220"/>
      <c r="M61" s="220"/>
      <c r="N61" s="220"/>
      <c r="O61" s="220"/>
      <c r="P61" s="222" t="n">
        <v>500</v>
      </c>
      <c r="Q61" s="222" t="n">
        <v>60</v>
      </c>
      <c r="R61" s="222" t="n">
        <v>0</v>
      </c>
      <c r="S61" s="222" t="n">
        <v>0</v>
      </c>
      <c r="T61" s="222" t="n">
        <v>0</v>
      </c>
      <c r="U61" s="222" t="n">
        <f aca="false">K61-P61</f>
        <v>-500</v>
      </c>
      <c r="V61" s="222" t="n">
        <f aca="false">L61-Q61</f>
        <v>-60</v>
      </c>
      <c r="W61" s="222" t="n">
        <f aca="false">M61-R61</f>
        <v>0</v>
      </c>
      <c r="X61" s="222" t="n">
        <f aca="false">N61-S61</f>
        <v>0</v>
      </c>
      <c r="Y61" s="222" t="n">
        <f aca="false">O61-T61</f>
        <v>0</v>
      </c>
      <c r="Z61" s="219" t="s">
        <v>812</v>
      </c>
      <c r="AA61" s="219" t="s">
        <v>161</v>
      </c>
      <c r="AB61" s="219" t="s">
        <v>811</v>
      </c>
    </row>
    <row r="62" customFormat="false" ht="14.4" hidden="false" customHeight="false" outlineLevel="0" collapsed="false">
      <c r="A62" s="219" t="s">
        <v>151</v>
      </c>
      <c r="B62" s="221" t="n">
        <v>43040</v>
      </c>
      <c r="C62" s="221" t="n">
        <v>43070</v>
      </c>
      <c r="D62" s="219" t="s">
        <v>456</v>
      </c>
      <c r="E62" s="220" t="s">
        <v>848</v>
      </c>
      <c r="F62" s="220" t="s">
        <v>691</v>
      </c>
      <c r="G62" s="219" t="s">
        <v>463</v>
      </c>
      <c r="H62" s="219" t="s">
        <v>161</v>
      </c>
      <c r="I62" s="222" t="n">
        <v>18</v>
      </c>
      <c r="J62" s="219" t="s">
        <v>811</v>
      </c>
      <c r="K62" s="220"/>
      <c r="L62" s="220"/>
      <c r="M62" s="220"/>
      <c r="N62" s="220"/>
      <c r="O62" s="220"/>
      <c r="P62" s="222" t="n">
        <v>20000</v>
      </c>
      <c r="Q62" s="222" t="n">
        <v>0</v>
      </c>
      <c r="R62" s="222" t="n">
        <v>1800</v>
      </c>
      <c r="S62" s="222" t="n">
        <v>1800</v>
      </c>
      <c r="T62" s="222" t="n">
        <v>0</v>
      </c>
      <c r="U62" s="222" t="n">
        <f aca="false">K62-P62</f>
        <v>-20000</v>
      </c>
      <c r="V62" s="222" t="n">
        <f aca="false">L62-Q62</f>
        <v>0</v>
      </c>
      <c r="W62" s="222" t="n">
        <f aca="false">M62-R62</f>
        <v>-1800</v>
      </c>
      <c r="X62" s="222" t="n">
        <f aca="false">N62-S62</f>
        <v>-1800</v>
      </c>
      <c r="Y62" s="222" t="n">
        <f aca="false">O62-T62</f>
        <v>0</v>
      </c>
      <c r="Z62" s="219" t="s">
        <v>812</v>
      </c>
      <c r="AA62" s="219" t="s">
        <v>161</v>
      </c>
      <c r="AB62" s="219" t="s">
        <v>811</v>
      </c>
    </row>
    <row r="63" customFormat="false" ht="14.4" hidden="false" customHeight="false" outlineLevel="0" collapsed="false">
      <c r="A63" s="219" t="s">
        <v>151</v>
      </c>
      <c r="B63" s="221" t="n">
        <v>43040</v>
      </c>
      <c r="C63" s="221" t="n">
        <v>43070</v>
      </c>
      <c r="D63" s="219" t="s">
        <v>456</v>
      </c>
      <c r="E63" s="220" t="s">
        <v>836</v>
      </c>
      <c r="F63" s="220" t="s">
        <v>837</v>
      </c>
      <c r="G63" s="219" t="s">
        <v>463</v>
      </c>
      <c r="H63" s="219" t="s">
        <v>161</v>
      </c>
      <c r="I63" s="222" t="n">
        <v>18</v>
      </c>
      <c r="J63" s="219" t="s">
        <v>161</v>
      </c>
      <c r="K63" s="220"/>
      <c r="L63" s="220"/>
      <c r="M63" s="220"/>
      <c r="N63" s="220"/>
      <c r="O63" s="220"/>
      <c r="P63" s="222" t="n">
        <v>56400</v>
      </c>
      <c r="Q63" s="222" t="n">
        <v>0</v>
      </c>
      <c r="R63" s="222" t="n">
        <v>5076</v>
      </c>
      <c r="S63" s="222" t="n">
        <v>5076</v>
      </c>
      <c r="T63" s="222" t="n">
        <v>0</v>
      </c>
      <c r="U63" s="222" t="n">
        <f aca="false">K63-P63</f>
        <v>-56400</v>
      </c>
      <c r="V63" s="222" t="n">
        <f aca="false">L63-Q63</f>
        <v>0</v>
      </c>
      <c r="W63" s="222" t="n">
        <f aca="false">M63-R63</f>
        <v>-5076</v>
      </c>
      <c r="X63" s="222" t="n">
        <f aca="false">N63-S63</f>
        <v>-5076</v>
      </c>
      <c r="Y63" s="222" t="n">
        <f aca="false">O63-T63</f>
        <v>0</v>
      </c>
      <c r="Z63" s="219" t="s">
        <v>812</v>
      </c>
      <c r="AA63" s="219" t="s">
        <v>161</v>
      </c>
      <c r="AB63" s="219" t="s">
        <v>811</v>
      </c>
    </row>
    <row r="64" customFormat="false" ht="14.4" hidden="false" customHeight="false" outlineLevel="0" collapsed="false">
      <c r="A64" s="219" t="s">
        <v>151</v>
      </c>
      <c r="B64" s="221" t="n">
        <v>43070</v>
      </c>
      <c r="C64" s="221" t="n">
        <v>43070</v>
      </c>
      <c r="D64" s="219" t="s">
        <v>456</v>
      </c>
      <c r="E64" s="220" t="s">
        <v>813</v>
      </c>
      <c r="F64" s="220" t="s">
        <v>814</v>
      </c>
      <c r="G64" s="219" t="s">
        <v>463</v>
      </c>
      <c r="H64" s="219" t="s">
        <v>161</v>
      </c>
      <c r="I64" s="222" t="n">
        <v>5</v>
      </c>
      <c r="J64" s="219" t="s">
        <v>811</v>
      </c>
      <c r="K64" s="220"/>
      <c r="L64" s="220"/>
      <c r="M64" s="220"/>
      <c r="N64" s="220"/>
      <c r="O64" s="220"/>
      <c r="P64" s="222" t="n">
        <v>2666</v>
      </c>
      <c r="Q64" s="222" t="n">
        <v>133.3</v>
      </c>
      <c r="R64" s="222" t="n">
        <v>0</v>
      </c>
      <c r="S64" s="222" t="n">
        <v>0</v>
      </c>
      <c r="T64" s="222" t="n">
        <v>0</v>
      </c>
      <c r="U64" s="222" t="n">
        <f aca="false">K64-P64</f>
        <v>-2666</v>
      </c>
      <c r="V64" s="222" t="n">
        <f aca="false">L64-Q64</f>
        <v>-133.3</v>
      </c>
      <c r="W64" s="222" t="n">
        <f aca="false">M64-R64</f>
        <v>0</v>
      </c>
      <c r="X64" s="222" t="n">
        <f aca="false">N64-S64</f>
        <v>0</v>
      </c>
      <c r="Y64" s="222" t="n">
        <f aca="false">O64-T64</f>
        <v>0</v>
      </c>
      <c r="Z64" s="219" t="s">
        <v>812</v>
      </c>
      <c r="AA64" s="219" t="s">
        <v>161</v>
      </c>
      <c r="AB64" s="219" t="s">
        <v>811</v>
      </c>
    </row>
    <row r="65" customFormat="false" ht="14.4" hidden="false" customHeight="false" outlineLevel="0" collapsed="false">
      <c r="A65" s="219" t="s">
        <v>151</v>
      </c>
      <c r="B65" s="221" t="n">
        <v>43070</v>
      </c>
      <c r="C65" s="221" t="n">
        <v>43070</v>
      </c>
      <c r="D65" s="219" t="s">
        <v>456</v>
      </c>
      <c r="E65" s="220" t="s">
        <v>866</v>
      </c>
      <c r="F65" s="220" t="s">
        <v>867</v>
      </c>
      <c r="G65" s="219" t="s">
        <v>463</v>
      </c>
      <c r="H65" s="219" t="s">
        <v>161</v>
      </c>
      <c r="I65" s="222" t="n">
        <v>5</v>
      </c>
      <c r="J65" s="219" t="s">
        <v>811</v>
      </c>
      <c r="K65" s="220"/>
      <c r="L65" s="220"/>
      <c r="M65" s="220"/>
      <c r="N65" s="220"/>
      <c r="O65" s="220"/>
      <c r="P65" s="222" t="n">
        <v>3640</v>
      </c>
      <c r="Q65" s="222" t="n">
        <v>182</v>
      </c>
      <c r="R65" s="222" t="n">
        <v>0</v>
      </c>
      <c r="S65" s="222" t="n">
        <v>0</v>
      </c>
      <c r="T65" s="222" t="n">
        <v>0</v>
      </c>
      <c r="U65" s="222" t="n">
        <f aca="false">K65-P65</f>
        <v>-3640</v>
      </c>
      <c r="V65" s="222" t="n">
        <f aca="false">L65-Q65</f>
        <v>-182</v>
      </c>
      <c r="W65" s="222" t="n">
        <f aca="false">M65-R65</f>
        <v>0</v>
      </c>
      <c r="X65" s="222" t="n">
        <f aca="false">N65-S65</f>
        <v>0</v>
      </c>
      <c r="Y65" s="222" t="n">
        <f aca="false">O65-T65</f>
        <v>0</v>
      </c>
      <c r="Z65" s="219" t="s">
        <v>812</v>
      </c>
      <c r="AA65" s="219" t="s">
        <v>161</v>
      </c>
      <c r="AB65" s="219" t="s">
        <v>811</v>
      </c>
    </row>
    <row r="66" customFormat="false" ht="14.4" hidden="false" customHeight="false" outlineLevel="0" collapsed="false">
      <c r="A66" s="219" t="s">
        <v>151</v>
      </c>
      <c r="B66" s="221" t="n">
        <v>43070</v>
      </c>
      <c r="C66" s="221" t="n">
        <v>43070</v>
      </c>
      <c r="D66" s="219" t="s">
        <v>456</v>
      </c>
      <c r="E66" s="220" t="s">
        <v>822</v>
      </c>
      <c r="F66" s="220" t="s">
        <v>753</v>
      </c>
      <c r="G66" s="219" t="s">
        <v>463</v>
      </c>
      <c r="H66" s="219" t="s">
        <v>161</v>
      </c>
      <c r="I66" s="222" t="n">
        <v>5</v>
      </c>
      <c r="J66" s="219" t="s">
        <v>811</v>
      </c>
      <c r="K66" s="220"/>
      <c r="L66" s="220"/>
      <c r="M66" s="220"/>
      <c r="N66" s="220"/>
      <c r="O66" s="220"/>
      <c r="P66" s="222" t="n">
        <v>2552</v>
      </c>
      <c r="Q66" s="222" t="n">
        <v>128</v>
      </c>
      <c r="R66" s="222" t="n">
        <v>0</v>
      </c>
      <c r="S66" s="222" t="n">
        <v>0</v>
      </c>
      <c r="T66" s="222" t="n">
        <v>0</v>
      </c>
      <c r="U66" s="222" t="n">
        <f aca="false">K66-P66</f>
        <v>-2552</v>
      </c>
      <c r="V66" s="222" t="n">
        <f aca="false">L66-Q66</f>
        <v>-128</v>
      </c>
      <c r="W66" s="222" t="n">
        <f aca="false">M66-R66</f>
        <v>0</v>
      </c>
      <c r="X66" s="222" t="n">
        <f aca="false">N66-S66</f>
        <v>0</v>
      </c>
      <c r="Y66" s="222" t="n">
        <f aca="false">O66-T66</f>
        <v>0</v>
      </c>
      <c r="Z66" s="219" t="s">
        <v>812</v>
      </c>
      <c r="AA66" s="219" t="s">
        <v>161</v>
      </c>
      <c r="AB66" s="219" t="s">
        <v>811</v>
      </c>
    </row>
    <row r="67" customFormat="false" ht="14.4" hidden="false" customHeight="false" outlineLevel="0" collapsed="false">
      <c r="A67" s="219" t="s">
        <v>151</v>
      </c>
      <c r="B67" s="221" t="n">
        <v>43070</v>
      </c>
      <c r="C67" s="221" t="n">
        <v>43070</v>
      </c>
      <c r="D67" s="219" t="s">
        <v>456</v>
      </c>
      <c r="E67" s="220" t="s">
        <v>815</v>
      </c>
      <c r="F67" s="220" t="s">
        <v>586</v>
      </c>
      <c r="G67" s="219" t="s">
        <v>463</v>
      </c>
      <c r="H67" s="219" t="s">
        <v>161</v>
      </c>
      <c r="I67" s="222" t="n">
        <v>18</v>
      </c>
      <c r="J67" s="219" t="s">
        <v>811</v>
      </c>
      <c r="K67" s="220"/>
      <c r="L67" s="220"/>
      <c r="M67" s="220"/>
      <c r="N67" s="220"/>
      <c r="O67" s="220"/>
      <c r="P67" s="222" t="n">
        <v>171870</v>
      </c>
      <c r="Q67" s="222" t="n">
        <v>0</v>
      </c>
      <c r="R67" s="222" t="n">
        <v>15468.3</v>
      </c>
      <c r="S67" s="222" t="n">
        <v>15468.3</v>
      </c>
      <c r="T67" s="222" t="n">
        <v>0</v>
      </c>
      <c r="U67" s="222" t="n">
        <f aca="false">K67-P67</f>
        <v>-171870</v>
      </c>
      <c r="V67" s="222" t="n">
        <f aca="false">L67-Q67</f>
        <v>0</v>
      </c>
      <c r="W67" s="222" t="n">
        <f aca="false">M67-R67</f>
        <v>-15468.3</v>
      </c>
      <c r="X67" s="222" t="n">
        <f aca="false">N67-S67</f>
        <v>-15468.3</v>
      </c>
      <c r="Y67" s="222" t="n">
        <f aca="false">O67-T67</f>
        <v>0</v>
      </c>
      <c r="Z67" s="219" t="s">
        <v>812</v>
      </c>
      <c r="AA67" s="219" t="s">
        <v>161</v>
      </c>
      <c r="AB67" s="219" t="s">
        <v>811</v>
      </c>
    </row>
    <row r="68" customFormat="false" ht="14.4" hidden="false" customHeight="false" outlineLevel="0" collapsed="false">
      <c r="A68" s="219" t="s">
        <v>151</v>
      </c>
      <c r="B68" s="221" t="n">
        <v>43070</v>
      </c>
      <c r="C68" s="221" t="n">
        <v>43070</v>
      </c>
      <c r="D68" s="219" t="s">
        <v>456</v>
      </c>
      <c r="E68" s="220" t="s">
        <v>843</v>
      </c>
      <c r="F68" s="220" t="s">
        <v>844</v>
      </c>
      <c r="G68" s="219" t="s">
        <v>463</v>
      </c>
      <c r="H68" s="219" t="s">
        <v>161</v>
      </c>
      <c r="I68" s="222" t="n">
        <v>18</v>
      </c>
      <c r="J68" s="219" t="s">
        <v>811</v>
      </c>
      <c r="K68" s="220"/>
      <c r="L68" s="220"/>
      <c r="M68" s="220"/>
      <c r="N68" s="220"/>
      <c r="O68" s="220"/>
      <c r="P68" s="222" t="n">
        <v>448211.09</v>
      </c>
      <c r="Q68" s="222" t="n">
        <v>0</v>
      </c>
      <c r="R68" s="222" t="n">
        <v>40339</v>
      </c>
      <c r="S68" s="222" t="n">
        <v>40339</v>
      </c>
      <c r="T68" s="222" t="n">
        <v>0</v>
      </c>
      <c r="U68" s="222" t="n">
        <f aca="false">K68-P68</f>
        <v>-448211.09</v>
      </c>
      <c r="V68" s="222" t="n">
        <f aca="false">L68-Q68</f>
        <v>0</v>
      </c>
      <c r="W68" s="222" t="n">
        <f aca="false">M68-R68</f>
        <v>-40339</v>
      </c>
      <c r="X68" s="222" t="n">
        <f aca="false">N68-S68</f>
        <v>-40339</v>
      </c>
      <c r="Y68" s="222" t="n">
        <f aca="false">O68-T68</f>
        <v>0</v>
      </c>
      <c r="Z68" s="219" t="s">
        <v>812</v>
      </c>
      <c r="AA68" s="219" t="s">
        <v>161</v>
      </c>
      <c r="AB68" s="219" t="s">
        <v>811</v>
      </c>
    </row>
    <row r="69" customFormat="false" ht="14.4" hidden="false" customHeight="false" outlineLevel="0" collapsed="false">
      <c r="A69" s="219" t="s">
        <v>151</v>
      </c>
      <c r="B69" s="221" t="n">
        <v>43070</v>
      </c>
      <c r="C69" s="221" t="n">
        <v>43070</v>
      </c>
      <c r="D69" s="219" t="s">
        <v>456</v>
      </c>
      <c r="E69" s="220" t="s">
        <v>853</v>
      </c>
      <c r="F69" s="220" t="s">
        <v>854</v>
      </c>
      <c r="G69" s="219" t="s">
        <v>463</v>
      </c>
      <c r="H69" s="219" t="s">
        <v>161</v>
      </c>
      <c r="I69" s="222" t="n">
        <v>18</v>
      </c>
      <c r="J69" s="219" t="s">
        <v>811</v>
      </c>
      <c r="K69" s="220"/>
      <c r="L69" s="220"/>
      <c r="M69" s="220"/>
      <c r="N69" s="220"/>
      <c r="O69" s="220"/>
      <c r="P69" s="222" t="n">
        <v>319962</v>
      </c>
      <c r="Q69" s="222" t="n">
        <v>0</v>
      </c>
      <c r="R69" s="222" t="n">
        <v>28796.58</v>
      </c>
      <c r="S69" s="222" t="n">
        <v>28796.58</v>
      </c>
      <c r="T69" s="222" t="n">
        <v>0</v>
      </c>
      <c r="U69" s="222" t="n">
        <f aca="false">K69-P69</f>
        <v>-319962</v>
      </c>
      <c r="V69" s="222" t="n">
        <f aca="false">L69-Q69</f>
        <v>0</v>
      </c>
      <c r="W69" s="222" t="n">
        <f aca="false">M69-R69</f>
        <v>-28796.58</v>
      </c>
      <c r="X69" s="222" t="n">
        <f aca="false">N69-S69</f>
        <v>-28796.58</v>
      </c>
      <c r="Y69" s="222" t="n">
        <f aca="false">O69-T69</f>
        <v>0</v>
      </c>
      <c r="Z69" s="219" t="s">
        <v>812</v>
      </c>
      <c r="AA69" s="219" t="s">
        <v>161</v>
      </c>
      <c r="AB69" s="219" t="s">
        <v>811</v>
      </c>
    </row>
    <row r="70" customFormat="false" ht="14.4" hidden="false" customHeight="false" outlineLevel="0" collapsed="false">
      <c r="A70" s="219" t="s">
        <v>151</v>
      </c>
      <c r="B70" s="221" t="n">
        <v>43070</v>
      </c>
      <c r="C70" s="221" t="n">
        <v>43070</v>
      </c>
      <c r="D70" s="219" t="s">
        <v>456</v>
      </c>
      <c r="E70" s="220" t="s">
        <v>845</v>
      </c>
      <c r="F70" s="220" t="s">
        <v>846</v>
      </c>
      <c r="G70" s="219" t="s">
        <v>463</v>
      </c>
      <c r="H70" s="219" t="s">
        <v>161</v>
      </c>
      <c r="I70" s="222" t="n">
        <v>18</v>
      </c>
      <c r="J70" s="219" t="s">
        <v>811</v>
      </c>
      <c r="K70" s="220"/>
      <c r="L70" s="220"/>
      <c r="M70" s="220"/>
      <c r="N70" s="220"/>
      <c r="O70" s="220"/>
      <c r="P70" s="222" t="n">
        <v>180</v>
      </c>
      <c r="Q70" s="222" t="n">
        <v>0</v>
      </c>
      <c r="R70" s="222" t="n">
        <v>16.2</v>
      </c>
      <c r="S70" s="222" t="n">
        <v>16.2</v>
      </c>
      <c r="T70" s="222" t="n">
        <v>0</v>
      </c>
      <c r="U70" s="222" t="n">
        <f aca="false">K70-P70</f>
        <v>-180</v>
      </c>
      <c r="V70" s="222" t="n">
        <f aca="false">L70-Q70</f>
        <v>0</v>
      </c>
      <c r="W70" s="222" t="n">
        <f aca="false">M70-R70</f>
        <v>-16.2</v>
      </c>
      <c r="X70" s="222" t="n">
        <f aca="false">N70-S70</f>
        <v>-16.2</v>
      </c>
      <c r="Y70" s="222" t="n">
        <f aca="false">O70-T70</f>
        <v>0</v>
      </c>
      <c r="Z70" s="219" t="s">
        <v>812</v>
      </c>
      <c r="AA70" s="219" t="s">
        <v>161</v>
      </c>
      <c r="AB70" s="219" t="s">
        <v>811</v>
      </c>
    </row>
    <row r="71" customFormat="false" ht="14.4" hidden="false" customHeight="false" outlineLevel="0" collapsed="false">
      <c r="A71" s="219" t="s">
        <v>151</v>
      </c>
      <c r="B71" s="221" t="n">
        <v>43070</v>
      </c>
      <c r="C71" s="221" t="n">
        <v>43070</v>
      </c>
      <c r="D71" s="219" t="s">
        <v>456</v>
      </c>
      <c r="E71" s="220" t="s">
        <v>825</v>
      </c>
      <c r="F71" s="220" t="s">
        <v>826</v>
      </c>
      <c r="G71" s="219" t="s">
        <v>463</v>
      </c>
      <c r="H71" s="219" t="s">
        <v>161</v>
      </c>
      <c r="I71" s="222" t="n">
        <v>18</v>
      </c>
      <c r="J71" s="219" t="s">
        <v>811</v>
      </c>
      <c r="K71" s="220"/>
      <c r="L71" s="220"/>
      <c r="M71" s="220"/>
      <c r="N71" s="220"/>
      <c r="O71" s="220"/>
      <c r="P71" s="222" t="n">
        <v>10373.4</v>
      </c>
      <c r="Q71" s="222" t="n">
        <v>0</v>
      </c>
      <c r="R71" s="222" t="n">
        <v>933.61</v>
      </c>
      <c r="S71" s="222" t="n">
        <v>933.61</v>
      </c>
      <c r="T71" s="222" t="n">
        <v>0</v>
      </c>
      <c r="U71" s="222" t="n">
        <f aca="false">K71-P71</f>
        <v>-10373.4</v>
      </c>
      <c r="V71" s="222" t="n">
        <f aca="false">L71-Q71</f>
        <v>0</v>
      </c>
      <c r="W71" s="222" t="n">
        <f aca="false">M71-R71</f>
        <v>-933.61</v>
      </c>
      <c r="X71" s="222" t="n">
        <f aca="false">N71-S71</f>
        <v>-933.61</v>
      </c>
      <c r="Y71" s="222" t="n">
        <f aca="false">O71-T71</f>
        <v>0</v>
      </c>
      <c r="Z71" s="219" t="s">
        <v>812</v>
      </c>
      <c r="AA71" s="219" t="s">
        <v>161</v>
      </c>
      <c r="AB71" s="219" t="s">
        <v>811</v>
      </c>
    </row>
    <row r="72" customFormat="false" ht="14.4" hidden="false" customHeight="false" outlineLevel="0" collapsed="false">
      <c r="A72" s="219" t="s">
        <v>151</v>
      </c>
      <c r="B72" s="221" t="n">
        <v>43070</v>
      </c>
      <c r="C72" s="221" t="n">
        <v>43070</v>
      </c>
      <c r="D72" s="219" t="s">
        <v>456</v>
      </c>
      <c r="E72" s="220" t="s">
        <v>868</v>
      </c>
      <c r="F72" s="220" t="s">
        <v>869</v>
      </c>
      <c r="G72" s="219" t="s">
        <v>463</v>
      </c>
      <c r="H72" s="219" t="s">
        <v>161</v>
      </c>
      <c r="I72" s="222" t="n">
        <v>5</v>
      </c>
      <c r="J72" s="219" t="s">
        <v>811</v>
      </c>
      <c r="K72" s="220"/>
      <c r="L72" s="220"/>
      <c r="M72" s="220"/>
      <c r="N72" s="220"/>
      <c r="O72" s="220"/>
      <c r="P72" s="222" t="n">
        <v>1721379.86</v>
      </c>
      <c r="Q72" s="222" t="n">
        <v>0</v>
      </c>
      <c r="R72" s="222" t="n">
        <v>43034.49</v>
      </c>
      <c r="S72" s="222" t="n">
        <v>43034.49</v>
      </c>
      <c r="T72" s="222" t="n">
        <v>0</v>
      </c>
      <c r="U72" s="222" t="n">
        <f aca="false">K72-P72</f>
        <v>-1721379.86</v>
      </c>
      <c r="V72" s="222" t="n">
        <f aca="false">L72-Q72</f>
        <v>0</v>
      </c>
      <c r="W72" s="222" t="n">
        <f aca="false">M72-R72</f>
        <v>-43034.49</v>
      </c>
      <c r="X72" s="222" t="n">
        <f aca="false">N72-S72</f>
        <v>-43034.49</v>
      </c>
      <c r="Y72" s="222" t="n">
        <f aca="false">O72-T72</f>
        <v>0</v>
      </c>
      <c r="Z72" s="219" t="s">
        <v>812</v>
      </c>
      <c r="AA72" s="219" t="s">
        <v>161</v>
      </c>
      <c r="AB72" s="219" t="s">
        <v>811</v>
      </c>
    </row>
    <row r="73" customFormat="false" ht="14.4" hidden="false" customHeight="false" outlineLevel="0" collapsed="false">
      <c r="A73" s="219" t="s">
        <v>151</v>
      </c>
      <c r="B73" s="221" t="n">
        <v>43070</v>
      </c>
      <c r="C73" s="221" t="n">
        <v>43070</v>
      </c>
      <c r="D73" s="219" t="s">
        <v>456</v>
      </c>
      <c r="E73" s="220" t="s">
        <v>855</v>
      </c>
      <c r="F73" s="220" t="s">
        <v>644</v>
      </c>
      <c r="G73" s="219" t="s">
        <v>463</v>
      </c>
      <c r="H73" s="219" t="s">
        <v>161</v>
      </c>
      <c r="I73" s="222" t="n">
        <v>5</v>
      </c>
      <c r="J73" s="219" t="s">
        <v>811</v>
      </c>
      <c r="K73" s="220"/>
      <c r="L73" s="220"/>
      <c r="M73" s="220"/>
      <c r="N73" s="220"/>
      <c r="O73" s="220"/>
      <c r="P73" s="222" t="n">
        <v>11036759.05</v>
      </c>
      <c r="Q73" s="222" t="n">
        <v>0</v>
      </c>
      <c r="R73" s="222" t="n">
        <v>275918.97</v>
      </c>
      <c r="S73" s="222" t="n">
        <v>275918.97</v>
      </c>
      <c r="T73" s="222" t="n">
        <v>0</v>
      </c>
      <c r="U73" s="222" t="n">
        <f aca="false">K73-P73</f>
        <v>-11036759.05</v>
      </c>
      <c r="V73" s="222" t="n">
        <f aca="false">L73-Q73</f>
        <v>0</v>
      </c>
      <c r="W73" s="222" t="n">
        <f aca="false">M73-R73</f>
        <v>-275918.97</v>
      </c>
      <c r="X73" s="222" t="n">
        <f aca="false">N73-S73</f>
        <v>-275918.97</v>
      </c>
      <c r="Y73" s="222" t="n">
        <f aca="false">O73-T73</f>
        <v>0</v>
      </c>
      <c r="Z73" s="219" t="s">
        <v>812</v>
      </c>
      <c r="AA73" s="219" t="s">
        <v>161</v>
      </c>
      <c r="AB73" s="219" t="s">
        <v>811</v>
      </c>
    </row>
    <row r="74" customFormat="false" ht="14.4" hidden="false" customHeight="false" outlineLevel="0" collapsed="false">
      <c r="A74" s="219" t="s">
        <v>151</v>
      </c>
      <c r="B74" s="221" t="n">
        <v>43070</v>
      </c>
      <c r="C74" s="221" t="n">
        <v>43070</v>
      </c>
      <c r="D74" s="219" t="s">
        <v>456</v>
      </c>
      <c r="E74" s="220" t="s">
        <v>870</v>
      </c>
      <c r="F74" s="220" t="s">
        <v>696</v>
      </c>
      <c r="G74" s="219" t="s">
        <v>463</v>
      </c>
      <c r="H74" s="219" t="s">
        <v>161</v>
      </c>
      <c r="I74" s="222" t="n">
        <v>5</v>
      </c>
      <c r="J74" s="219" t="s">
        <v>811</v>
      </c>
      <c r="K74" s="220"/>
      <c r="L74" s="220"/>
      <c r="M74" s="220"/>
      <c r="N74" s="220"/>
      <c r="O74" s="220"/>
      <c r="P74" s="222" t="n">
        <v>140400</v>
      </c>
      <c r="Q74" s="222" t="n">
        <v>0</v>
      </c>
      <c r="R74" s="222" t="n">
        <v>3510</v>
      </c>
      <c r="S74" s="222" t="n">
        <v>3510</v>
      </c>
      <c r="T74" s="222" t="n">
        <v>0</v>
      </c>
      <c r="U74" s="222" t="n">
        <f aca="false">K74-P74</f>
        <v>-140400</v>
      </c>
      <c r="V74" s="222" t="n">
        <f aca="false">L74-Q74</f>
        <v>0</v>
      </c>
      <c r="W74" s="222" t="n">
        <f aca="false">M74-R74</f>
        <v>-3510</v>
      </c>
      <c r="X74" s="222" t="n">
        <f aca="false">N74-S74</f>
        <v>-3510</v>
      </c>
      <c r="Y74" s="222" t="n">
        <f aca="false">O74-T74</f>
        <v>0</v>
      </c>
      <c r="Z74" s="219" t="s">
        <v>812</v>
      </c>
      <c r="AA74" s="219" t="s">
        <v>161</v>
      </c>
      <c r="AB74" s="219" t="s">
        <v>811</v>
      </c>
    </row>
    <row r="75" customFormat="false" ht="14.4" hidden="false" customHeight="false" outlineLevel="0" collapsed="false">
      <c r="A75" s="219" t="s">
        <v>151</v>
      </c>
      <c r="B75" s="221" t="n">
        <v>43070</v>
      </c>
      <c r="C75" s="221" t="n">
        <v>43070</v>
      </c>
      <c r="D75" s="219" t="s">
        <v>456</v>
      </c>
      <c r="E75" s="220" t="s">
        <v>871</v>
      </c>
      <c r="F75" s="220" t="s">
        <v>872</v>
      </c>
      <c r="G75" s="219" t="s">
        <v>463</v>
      </c>
      <c r="H75" s="219" t="s">
        <v>161</v>
      </c>
      <c r="I75" s="222" t="n">
        <v>5</v>
      </c>
      <c r="J75" s="219" t="s">
        <v>811</v>
      </c>
      <c r="K75" s="220"/>
      <c r="L75" s="220"/>
      <c r="M75" s="220"/>
      <c r="N75" s="220"/>
      <c r="O75" s="220"/>
      <c r="P75" s="222" t="n">
        <v>7808065</v>
      </c>
      <c r="Q75" s="222" t="n">
        <v>0</v>
      </c>
      <c r="R75" s="222" t="n">
        <v>195201.63</v>
      </c>
      <c r="S75" s="222" t="n">
        <v>195201.63</v>
      </c>
      <c r="T75" s="222" t="n">
        <v>0</v>
      </c>
      <c r="U75" s="222" t="n">
        <f aca="false">K75-P75</f>
        <v>-7808065</v>
      </c>
      <c r="V75" s="222" t="n">
        <f aca="false">L75-Q75</f>
        <v>0</v>
      </c>
      <c r="W75" s="222" t="n">
        <f aca="false">M75-R75</f>
        <v>-195201.63</v>
      </c>
      <c r="X75" s="222" t="n">
        <f aca="false">N75-S75</f>
        <v>-195201.63</v>
      </c>
      <c r="Y75" s="222" t="n">
        <f aca="false">O75-T75</f>
        <v>0</v>
      </c>
      <c r="Z75" s="219" t="s">
        <v>812</v>
      </c>
      <c r="AA75" s="219" t="s">
        <v>161</v>
      </c>
      <c r="AB75" s="219" t="s">
        <v>811</v>
      </c>
    </row>
    <row r="76" customFormat="false" ht="14.4" hidden="false" customHeight="false" outlineLevel="0" collapsed="false">
      <c r="A76" s="219" t="s">
        <v>151</v>
      </c>
      <c r="B76" s="221" t="n">
        <v>43070</v>
      </c>
      <c r="C76" s="221" t="n">
        <v>43070</v>
      </c>
      <c r="D76" s="219" t="s">
        <v>456</v>
      </c>
      <c r="E76" s="220" t="s">
        <v>873</v>
      </c>
      <c r="F76" s="220" t="s">
        <v>786</v>
      </c>
      <c r="G76" s="219" t="s">
        <v>463</v>
      </c>
      <c r="H76" s="219" t="s">
        <v>161</v>
      </c>
      <c r="I76" s="222" t="n">
        <v>5</v>
      </c>
      <c r="J76" s="219" t="s">
        <v>811</v>
      </c>
      <c r="K76" s="220"/>
      <c r="L76" s="220"/>
      <c r="M76" s="220"/>
      <c r="N76" s="220"/>
      <c r="O76" s="220"/>
      <c r="P76" s="222" t="n">
        <v>8945450.04</v>
      </c>
      <c r="Q76" s="222" t="n">
        <v>0</v>
      </c>
      <c r="R76" s="222" t="n">
        <v>223636.25</v>
      </c>
      <c r="S76" s="222" t="n">
        <v>223636.25</v>
      </c>
      <c r="T76" s="222" t="n">
        <v>0</v>
      </c>
      <c r="U76" s="222" t="n">
        <f aca="false">K76-P76</f>
        <v>-8945450.04</v>
      </c>
      <c r="V76" s="222" t="n">
        <f aca="false">L76-Q76</f>
        <v>0</v>
      </c>
      <c r="W76" s="222" t="n">
        <f aca="false">M76-R76</f>
        <v>-223636.25</v>
      </c>
      <c r="X76" s="222" t="n">
        <f aca="false">N76-S76</f>
        <v>-223636.25</v>
      </c>
      <c r="Y76" s="222" t="n">
        <f aca="false">O76-T76</f>
        <v>0</v>
      </c>
      <c r="Z76" s="219" t="s">
        <v>812</v>
      </c>
      <c r="AA76" s="219" t="s">
        <v>161</v>
      </c>
      <c r="AB76" s="219" t="s">
        <v>811</v>
      </c>
    </row>
    <row r="77" customFormat="false" ht="14.4" hidden="false" customHeight="false" outlineLevel="0" collapsed="false">
      <c r="A77" s="219" t="s">
        <v>151</v>
      </c>
      <c r="B77" s="221" t="n">
        <v>43070</v>
      </c>
      <c r="C77" s="221" t="n">
        <v>43070</v>
      </c>
      <c r="D77" s="219" t="s">
        <v>456</v>
      </c>
      <c r="E77" s="220" t="s">
        <v>874</v>
      </c>
      <c r="F77" s="220" t="s">
        <v>581</v>
      </c>
      <c r="G77" s="219" t="s">
        <v>463</v>
      </c>
      <c r="H77" s="219" t="s">
        <v>161</v>
      </c>
      <c r="I77" s="222" t="n">
        <v>5</v>
      </c>
      <c r="J77" s="219" t="s">
        <v>811</v>
      </c>
      <c r="K77" s="220"/>
      <c r="L77" s="220"/>
      <c r="M77" s="220"/>
      <c r="N77" s="220"/>
      <c r="O77" s="220"/>
      <c r="P77" s="222" t="n">
        <v>1856693</v>
      </c>
      <c r="Q77" s="222" t="n">
        <v>0</v>
      </c>
      <c r="R77" s="222" t="n">
        <v>46417.33</v>
      </c>
      <c r="S77" s="222" t="n">
        <v>46417.33</v>
      </c>
      <c r="T77" s="222" t="n">
        <v>0</v>
      </c>
      <c r="U77" s="222" t="n">
        <f aca="false">K77-P77</f>
        <v>-1856693</v>
      </c>
      <c r="V77" s="222" t="n">
        <f aca="false">L77-Q77</f>
        <v>0</v>
      </c>
      <c r="W77" s="222" t="n">
        <f aca="false">M77-R77</f>
        <v>-46417.33</v>
      </c>
      <c r="X77" s="222" t="n">
        <f aca="false">N77-S77</f>
        <v>-46417.33</v>
      </c>
      <c r="Y77" s="222" t="n">
        <f aca="false">O77-T77</f>
        <v>0</v>
      </c>
      <c r="Z77" s="219" t="s">
        <v>812</v>
      </c>
      <c r="AA77" s="219" t="s">
        <v>161</v>
      </c>
      <c r="AB77" s="219" t="s">
        <v>811</v>
      </c>
    </row>
    <row r="78" customFormat="false" ht="14.4" hidden="false" customHeight="false" outlineLevel="0" collapsed="false">
      <c r="A78" s="219" t="s">
        <v>151</v>
      </c>
      <c r="B78" s="221" t="n">
        <v>43070</v>
      </c>
      <c r="C78" s="221" t="n">
        <v>43070</v>
      </c>
      <c r="D78" s="219" t="s">
        <v>456</v>
      </c>
      <c r="E78" s="220" t="s">
        <v>818</v>
      </c>
      <c r="F78" s="220" t="s">
        <v>819</v>
      </c>
      <c r="G78" s="219" t="s">
        <v>463</v>
      </c>
      <c r="H78" s="219" t="s">
        <v>161</v>
      </c>
      <c r="I78" s="222" t="n">
        <v>18</v>
      </c>
      <c r="J78" s="219" t="s">
        <v>811</v>
      </c>
      <c r="K78" s="220"/>
      <c r="L78" s="220"/>
      <c r="M78" s="220"/>
      <c r="N78" s="220"/>
      <c r="O78" s="220"/>
      <c r="P78" s="222" t="n">
        <v>21000</v>
      </c>
      <c r="Q78" s="222" t="n">
        <v>0</v>
      </c>
      <c r="R78" s="222" t="n">
        <v>1890</v>
      </c>
      <c r="S78" s="222" t="n">
        <v>1890</v>
      </c>
      <c r="T78" s="222" t="n">
        <v>0</v>
      </c>
      <c r="U78" s="222" t="n">
        <f aca="false">K78-P78</f>
        <v>-21000</v>
      </c>
      <c r="V78" s="222" t="n">
        <f aca="false">L78-Q78</f>
        <v>0</v>
      </c>
      <c r="W78" s="222" t="n">
        <f aca="false">M78-R78</f>
        <v>-1890</v>
      </c>
      <c r="X78" s="222" t="n">
        <f aca="false">N78-S78</f>
        <v>-1890</v>
      </c>
      <c r="Y78" s="222" t="n">
        <f aca="false">O78-T78</f>
        <v>0</v>
      </c>
      <c r="Z78" s="219" t="s">
        <v>812</v>
      </c>
      <c r="AA78" s="219" t="s">
        <v>161</v>
      </c>
      <c r="AB78" s="219" t="s">
        <v>811</v>
      </c>
    </row>
    <row r="79" customFormat="false" ht="14.4" hidden="false" customHeight="false" outlineLevel="0" collapsed="false">
      <c r="A79" s="219" t="s">
        <v>151</v>
      </c>
      <c r="B79" s="221" t="n">
        <v>43070</v>
      </c>
      <c r="C79" s="221" t="n">
        <v>43070</v>
      </c>
      <c r="D79" s="219" t="s">
        <v>456</v>
      </c>
      <c r="E79" s="220" t="s">
        <v>857</v>
      </c>
      <c r="F79" s="220" t="s">
        <v>833</v>
      </c>
      <c r="G79" s="219" t="s">
        <v>463</v>
      </c>
      <c r="H79" s="219" t="s">
        <v>161</v>
      </c>
      <c r="I79" s="222" t="n">
        <v>5</v>
      </c>
      <c r="J79" s="219" t="s">
        <v>811</v>
      </c>
      <c r="K79" s="220"/>
      <c r="L79" s="220"/>
      <c r="M79" s="220"/>
      <c r="N79" s="220"/>
      <c r="O79" s="220"/>
      <c r="P79" s="222" t="n">
        <v>17426263.91</v>
      </c>
      <c r="Q79" s="222" t="n">
        <v>0</v>
      </c>
      <c r="R79" s="222" t="n">
        <v>435656.94</v>
      </c>
      <c r="S79" s="222" t="n">
        <v>435656.94</v>
      </c>
      <c r="T79" s="222" t="n">
        <v>0</v>
      </c>
      <c r="U79" s="222" t="n">
        <f aca="false">K79-P79</f>
        <v>-17426263.91</v>
      </c>
      <c r="V79" s="222" t="n">
        <f aca="false">L79-Q79</f>
        <v>0</v>
      </c>
      <c r="W79" s="222" t="n">
        <f aca="false">M79-R79</f>
        <v>-435656.94</v>
      </c>
      <c r="X79" s="222" t="n">
        <f aca="false">N79-S79</f>
        <v>-435656.94</v>
      </c>
      <c r="Y79" s="222" t="n">
        <f aca="false">O79-T79</f>
        <v>0</v>
      </c>
      <c r="Z79" s="219" t="s">
        <v>812</v>
      </c>
      <c r="AA79" s="219" t="s">
        <v>161</v>
      </c>
      <c r="AB79" s="219" t="s">
        <v>811</v>
      </c>
    </row>
    <row r="80" customFormat="false" ht="14.4" hidden="false" customHeight="false" outlineLevel="0" collapsed="false">
      <c r="A80" s="219" t="s">
        <v>151</v>
      </c>
      <c r="B80" s="221" t="n">
        <v>43070</v>
      </c>
      <c r="C80" s="221" t="n">
        <v>43070</v>
      </c>
      <c r="D80" s="219" t="s">
        <v>456</v>
      </c>
      <c r="E80" s="220" t="s">
        <v>875</v>
      </c>
      <c r="F80" s="220" t="s">
        <v>772</v>
      </c>
      <c r="G80" s="219" t="s">
        <v>463</v>
      </c>
      <c r="H80" s="219" t="s">
        <v>161</v>
      </c>
      <c r="I80" s="222" t="n">
        <v>18</v>
      </c>
      <c r="J80" s="219" t="s">
        <v>811</v>
      </c>
      <c r="K80" s="220"/>
      <c r="L80" s="220"/>
      <c r="M80" s="220"/>
      <c r="N80" s="220"/>
      <c r="O80" s="220"/>
      <c r="P80" s="222" t="n">
        <v>20754.24</v>
      </c>
      <c r="Q80" s="222" t="n">
        <v>0</v>
      </c>
      <c r="R80" s="222" t="n">
        <v>1867.88</v>
      </c>
      <c r="S80" s="222" t="n">
        <v>1867.88</v>
      </c>
      <c r="T80" s="222" t="n">
        <v>0</v>
      </c>
      <c r="U80" s="222" t="n">
        <f aca="false">K80-P80</f>
        <v>-20754.24</v>
      </c>
      <c r="V80" s="222" t="n">
        <f aca="false">L80-Q80</f>
        <v>0</v>
      </c>
      <c r="W80" s="222" t="n">
        <f aca="false">M80-R80</f>
        <v>-1867.88</v>
      </c>
      <c r="X80" s="222" t="n">
        <f aca="false">N80-S80</f>
        <v>-1867.88</v>
      </c>
      <c r="Y80" s="222" t="n">
        <f aca="false">O80-T80</f>
        <v>0</v>
      </c>
      <c r="Z80" s="219" t="s">
        <v>812</v>
      </c>
      <c r="AA80" s="219" t="s">
        <v>161</v>
      </c>
      <c r="AB80" s="219" t="s">
        <v>811</v>
      </c>
    </row>
    <row r="81" customFormat="false" ht="14.4" hidden="false" customHeight="false" outlineLevel="0" collapsed="false">
      <c r="A81" s="219" t="s">
        <v>151</v>
      </c>
      <c r="B81" s="221" t="n">
        <v>43070</v>
      </c>
      <c r="C81" s="221" t="n">
        <v>43070</v>
      </c>
      <c r="D81" s="219" t="s">
        <v>456</v>
      </c>
      <c r="E81" s="220" t="s">
        <v>836</v>
      </c>
      <c r="F81" s="220" t="s">
        <v>837</v>
      </c>
      <c r="G81" s="219" t="s">
        <v>463</v>
      </c>
      <c r="H81" s="219" t="s">
        <v>161</v>
      </c>
      <c r="I81" s="222" t="n">
        <v>18</v>
      </c>
      <c r="J81" s="219" t="s">
        <v>161</v>
      </c>
      <c r="K81" s="220"/>
      <c r="L81" s="220"/>
      <c r="M81" s="220"/>
      <c r="N81" s="220"/>
      <c r="O81" s="220"/>
      <c r="P81" s="222" t="n">
        <v>56400</v>
      </c>
      <c r="Q81" s="222" t="n">
        <v>0</v>
      </c>
      <c r="R81" s="222" t="n">
        <v>5076</v>
      </c>
      <c r="S81" s="222" t="n">
        <v>5076</v>
      </c>
      <c r="T81" s="222" t="n">
        <v>0</v>
      </c>
      <c r="U81" s="222" t="n">
        <f aca="false">K81-P81</f>
        <v>-56400</v>
      </c>
      <c r="V81" s="222" t="n">
        <f aca="false">L81-Q81</f>
        <v>0</v>
      </c>
      <c r="W81" s="222" t="n">
        <f aca="false">M81-R81</f>
        <v>-5076</v>
      </c>
      <c r="X81" s="222" t="n">
        <f aca="false">N81-S81</f>
        <v>-5076</v>
      </c>
      <c r="Y81" s="222" t="n">
        <f aca="false">O81-T81</f>
        <v>0</v>
      </c>
      <c r="Z81" s="219" t="s">
        <v>812</v>
      </c>
      <c r="AA81" s="219" t="s">
        <v>161</v>
      </c>
      <c r="AB81" s="219" t="s">
        <v>811</v>
      </c>
    </row>
    <row r="82" customFormat="false" ht="14.4" hidden="false" customHeight="false" outlineLevel="0" collapsed="false">
      <c r="A82" s="219" t="s">
        <v>151</v>
      </c>
      <c r="B82" s="221" t="n">
        <v>43101</v>
      </c>
      <c r="C82" s="221" t="n">
        <v>43101</v>
      </c>
      <c r="D82" s="219" t="s">
        <v>456</v>
      </c>
      <c r="E82" s="220" t="s">
        <v>813</v>
      </c>
      <c r="F82" s="220" t="s">
        <v>814</v>
      </c>
      <c r="G82" s="219" t="s">
        <v>463</v>
      </c>
      <c r="H82" s="219" t="s">
        <v>161</v>
      </c>
      <c r="I82" s="222" t="n">
        <v>5</v>
      </c>
      <c r="J82" s="219" t="s">
        <v>811</v>
      </c>
      <c r="K82" s="220"/>
      <c r="L82" s="220"/>
      <c r="M82" s="220"/>
      <c r="N82" s="220"/>
      <c r="O82" s="220"/>
      <c r="P82" s="222" t="n">
        <v>400</v>
      </c>
      <c r="Q82" s="222" t="n">
        <v>20</v>
      </c>
      <c r="R82" s="222" t="n">
        <v>0</v>
      </c>
      <c r="S82" s="222" t="n">
        <v>0</v>
      </c>
      <c r="T82" s="222" t="n">
        <v>0</v>
      </c>
      <c r="U82" s="222" t="n">
        <f aca="false">K82-P82</f>
        <v>-400</v>
      </c>
      <c r="V82" s="222" t="n">
        <f aca="false">L82-Q82</f>
        <v>-20</v>
      </c>
      <c r="W82" s="222" t="n">
        <f aca="false">M82-R82</f>
        <v>0</v>
      </c>
      <c r="X82" s="222" t="n">
        <f aca="false">N82-S82</f>
        <v>0</v>
      </c>
      <c r="Y82" s="222" t="n">
        <f aca="false">O82-T82</f>
        <v>0</v>
      </c>
      <c r="Z82" s="219" t="s">
        <v>812</v>
      </c>
      <c r="AA82" s="219" t="s">
        <v>161</v>
      </c>
      <c r="AB82" s="219" t="s">
        <v>811</v>
      </c>
    </row>
    <row r="83" customFormat="false" ht="14.4" hidden="false" customHeight="false" outlineLevel="0" collapsed="false">
      <c r="A83" s="219" t="s">
        <v>151</v>
      </c>
      <c r="B83" s="221" t="n">
        <v>43101</v>
      </c>
      <c r="C83" s="221" t="n">
        <v>43101</v>
      </c>
      <c r="D83" s="219" t="s">
        <v>456</v>
      </c>
      <c r="E83" s="220" t="s">
        <v>815</v>
      </c>
      <c r="F83" s="220" t="s">
        <v>586</v>
      </c>
      <c r="G83" s="219" t="s">
        <v>463</v>
      </c>
      <c r="H83" s="219" t="s">
        <v>161</v>
      </c>
      <c r="I83" s="222" t="n">
        <v>18</v>
      </c>
      <c r="J83" s="219" t="s">
        <v>811</v>
      </c>
      <c r="K83" s="220"/>
      <c r="L83" s="220"/>
      <c r="M83" s="220"/>
      <c r="N83" s="220"/>
      <c r="O83" s="220"/>
      <c r="P83" s="222" t="n">
        <v>351243</v>
      </c>
      <c r="Q83" s="222" t="n">
        <v>0</v>
      </c>
      <c r="R83" s="222" t="n">
        <v>31611.87</v>
      </c>
      <c r="S83" s="222" t="n">
        <v>31611.87</v>
      </c>
      <c r="T83" s="222" t="n">
        <v>0</v>
      </c>
      <c r="U83" s="222" t="n">
        <f aca="false">K83-P83</f>
        <v>-351243</v>
      </c>
      <c r="V83" s="222" t="n">
        <f aca="false">L83-Q83</f>
        <v>0</v>
      </c>
      <c r="W83" s="222" t="n">
        <f aca="false">M83-R83</f>
        <v>-31611.87</v>
      </c>
      <c r="X83" s="222" t="n">
        <f aca="false">N83-S83</f>
        <v>-31611.87</v>
      </c>
      <c r="Y83" s="222" t="n">
        <f aca="false">O83-T83</f>
        <v>0</v>
      </c>
      <c r="Z83" s="219" t="s">
        <v>812</v>
      </c>
      <c r="AA83" s="219" t="s">
        <v>161</v>
      </c>
      <c r="AB83" s="219" t="s">
        <v>811</v>
      </c>
    </row>
    <row r="84" customFormat="false" ht="14.4" hidden="false" customHeight="false" outlineLevel="0" collapsed="false">
      <c r="A84" s="219" t="s">
        <v>151</v>
      </c>
      <c r="B84" s="221" t="n">
        <v>43101</v>
      </c>
      <c r="C84" s="221" t="n">
        <v>43101</v>
      </c>
      <c r="D84" s="219" t="s">
        <v>456</v>
      </c>
      <c r="E84" s="220" t="s">
        <v>843</v>
      </c>
      <c r="F84" s="220" t="s">
        <v>844</v>
      </c>
      <c r="G84" s="219" t="s">
        <v>463</v>
      </c>
      <c r="H84" s="219" t="s">
        <v>161</v>
      </c>
      <c r="I84" s="222" t="n">
        <v>18</v>
      </c>
      <c r="J84" s="219" t="s">
        <v>811</v>
      </c>
      <c r="K84" s="220"/>
      <c r="L84" s="220"/>
      <c r="M84" s="220"/>
      <c r="N84" s="220"/>
      <c r="O84" s="220"/>
      <c r="P84" s="222" t="n">
        <v>909074</v>
      </c>
      <c r="Q84" s="222" t="n">
        <v>0</v>
      </c>
      <c r="R84" s="222" t="n">
        <v>81811</v>
      </c>
      <c r="S84" s="222" t="n">
        <v>81811</v>
      </c>
      <c r="T84" s="222" t="n">
        <v>0</v>
      </c>
      <c r="U84" s="222" t="n">
        <f aca="false">K84-P84</f>
        <v>-909074</v>
      </c>
      <c r="V84" s="222" t="n">
        <f aca="false">L84-Q84</f>
        <v>0</v>
      </c>
      <c r="W84" s="222" t="n">
        <f aca="false">M84-R84</f>
        <v>-81811</v>
      </c>
      <c r="X84" s="222" t="n">
        <f aca="false">N84-S84</f>
        <v>-81811</v>
      </c>
      <c r="Y84" s="222" t="n">
        <f aca="false">O84-T84</f>
        <v>0</v>
      </c>
      <c r="Z84" s="219" t="s">
        <v>812</v>
      </c>
      <c r="AA84" s="219" t="s">
        <v>161</v>
      </c>
      <c r="AB84" s="219" t="s">
        <v>811</v>
      </c>
    </row>
    <row r="85" customFormat="false" ht="14.4" hidden="false" customHeight="false" outlineLevel="0" collapsed="false">
      <c r="A85" s="219" t="s">
        <v>151</v>
      </c>
      <c r="B85" s="221" t="n">
        <v>43101</v>
      </c>
      <c r="C85" s="221" t="n">
        <v>43101</v>
      </c>
      <c r="D85" s="219" t="s">
        <v>456</v>
      </c>
      <c r="E85" s="220" t="s">
        <v>853</v>
      </c>
      <c r="F85" s="220" t="s">
        <v>854</v>
      </c>
      <c r="G85" s="219" t="s">
        <v>463</v>
      </c>
      <c r="H85" s="219" t="s">
        <v>161</v>
      </c>
      <c r="I85" s="222" t="n">
        <v>18</v>
      </c>
      <c r="J85" s="219" t="s">
        <v>811</v>
      </c>
      <c r="K85" s="220"/>
      <c r="L85" s="220"/>
      <c r="M85" s="220"/>
      <c r="N85" s="220"/>
      <c r="O85" s="220"/>
      <c r="P85" s="222" t="n">
        <v>642488</v>
      </c>
      <c r="Q85" s="222" t="n">
        <v>0</v>
      </c>
      <c r="R85" s="222" t="n">
        <v>57823.92</v>
      </c>
      <c r="S85" s="222" t="n">
        <v>57823.92</v>
      </c>
      <c r="T85" s="222" t="n">
        <v>0</v>
      </c>
      <c r="U85" s="222" t="n">
        <f aca="false">K85-P85</f>
        <v>-642488</v>
      </c>
      <c r="V85" s="222" t="n">
        <f aca="false">L85-Q85</f>
        <v>0</v>
      </c>
      <c r="W85" s="222" t="n">
        <f aca="false">M85-R85</f>
        <v>-57823.92</v>
      </c>
      <c r="X85" s="222" t="n">
        <f aca="false">N85-S85</f>
        <v>-57823.92</v>
      </c>
      <c r="Y85" s="222" t="n">
        <f aca="false">O85-T85</f>
        <v>0</v>
      </c>
      <c r="Z85" s="219" t="s">
        <v>812</v>
      </c>
      <c r="AA85" s="219" t="s">
        <v>161</v>
      </c>
      <c r="AB85" s="219" t="s">
        <v>811</v>
      </c>
    </row>
    <row r="86" customFormat="false" ht="14.4" hidden="false" customHeight="false" outlineLevel="0" collapsed="false">
      <c r="A86" s="219" t="s">
        <v>151</v>
      </c>
      <c r="B86" s="221" t="n">
        <v>43101</v>
      </c>
      <c r="C86" s="221" t="n">
        <v>43101</v>
      </c>
      <c r="D86" s="219" t="s">
        <v>456</v>
      </c>
      <c r="E86" s="220" t="s">
        <v>876</v>
      </c>
      <c r="F86" s="220" t="s">
        <v>877</v>
      </c>
      <c r="G86" s="219" t="s">
        <v>463</v>
      </c>
      <c r="H86" s="219" t="s">
        <v>161</v>
      </c>
      <c r="I86" s="222" t="n">
        <v>18</v>
      </c>
      <c r="J86" s="219" t="s">
        <v>811</v>
      </c>
      <c r="K86" s="220"/>
      <c r="L86" s="220"/>
      <c r="M86" s="220"/>
      <c r="N86" s="220"/>
      <c r="O86" s="220"/>
      <c r="P86" s="222" t="n">
        <v>115900</v>
      </c>
      <c r="Q86" s="222" t="n">
        <v>0</v>
      </c>
      <c r="R86" s="222" t="n">
        <v>10431</v>
      </c>
      <c r="S86" s="222" t="n">
        <v>10431</v>
      </c>
      <c r="T86" s="222" t="n">
        <v>0</v>
      </c>
      <c r="U86" s="222" t="n">
        <f aca="false">K86-P86</f>
        <v>-115900</v>
      </c>
      <c r="V86" s="222" t="n">
        <f aca="false">L86-Q86</f>
        <v>0</v>
      </c>
      <c r="W86" s="222" t="n">
        <f aca="false">M86-R86</f>
        <v>-10431</v>
      </c>
      <c r="X86" s="222" t="n">
        <f aca="false">N86-S86</f>
        <v>-10431</v>
      </c>
      <c r="Y86" s="222" t="n">
        <f aca="false">O86-T86</f>
        <v>0</v>
      </c>
      <c r="Z86" s="219" t="s">
        <v>812</v>
      </c>
      <c r="AA86" s="219" t="s">
        <v>161</v>
      </c>
      <c r="AB86" s="219" t="s">
        <v>811</v>
      </c>
    </row>
    <row r="87" customFormat="false" ht="14.4" hidden="false" customHeight="false" outlineLevel="0" collapsed="false">
      <c r="A87" s="219" t="s">
        <v>151</v>
      </c>
      <c r="B87" s="221" t="n">
        <v>43101</v>
      </c>
      <c r="C87" s="221" t="n">
        <v>43101</v>
      </c>
      <c r="D87" s="219" t="s">
        <v>456</v>
      </c>
      <c r="E87" s="220" t="s">
        <v>825</v>
      </c>
      <c r="F87" s="220" t="s">
        <v>826</v>
      </c>
      <c r="G87" s="219" t="s">
        <v>463</v>
      </c>
      <c r="H87" s="219" t="s">
        <v>161</v>
      </c>
      <c r="I87" s="222" t="n">
        <v>18</v>
      </c>
      <c r="J87" s="219" t="s">
        <v>811</v>
      </c>
      <c r="K87" s="220"/>
      <c r="L87" s="220"/>
      <c r="M87" s="220"/>
      <c r="N87" s="220"/>
      <c r="O87" s="220"/>
      <c r="P87" s="222" t="n">
        <v>11701.8</v>
      </c>
      <c r="Q87" s="222" t="n">
        <v>0</v>
      </c>
      <c r="R87" s="222" t="n">
        <v>1053.17</v>
      </c>
      <c r="S87" s="222" t="n">
        <v>1053.17</v>
      </c>
      <c r="T87" s="222" t="n">
        <v>0</v>
      </c>
      <c r="U87" s="222" t="n">
        <f aca="false">K87-P87</f>
        <v>-11701.8</v>
      </c>
      <c r="V87" s="222" t="n">
        <f aca="false">L87-Q87</f>
        <v>0</v>
      </c>
      <c r="W87" s="222" t="n">
        <f aca="false">M87-R87</f>
        <v>-1053.17</v>
      </c>
      <c r="X87" s="222" t="n">
        <f aca="false">N87-S87</f>
        <v>-1053.17</v>
      </c>
      <c r="Y87" s="222" t="n">
        <f aca="false">O87-T87</f>
        <v>0</v>
      </c>
      <c r="Z87" s="219" t="s">
        <v>812</v>
      </c>
      <c r="AA87" s="219" t="s">
        <v>161</v>
      </c>
      <c r="AB87" s="219" t="s">
        <v>811</v>
      </c>
    </row>
    <row r="88" customFormat="false" ht="14.4" hidden="false" customHeight="false" outlineLevel="0" collapsed="false">
      <c r="A88" s="219" t="s">
        <v>151</v>
      </c>
      <c r="B88" s="221" t="n">
        <v>43101</v>
      </c>
      <c r="C88" s="221" t="n">
        <v>43101</v>
      </c>
      <c r="D88" s="219" t="s">
        <v>456</v>
      </c>
      <c r="E88" s="220" t="s">
        <v>878</v>
      </c>
      <c r="F88" s="220" t="s">
        <v>755</v>
      </c>
      <c r="G88" s="219" t="s">
        <v>463</v>
      </c>
      <c r="H88" s="219" t="s">
        <v>161</v>
      </c>
      <c r="I88" s="222" t="n">
        <v>5</v>
      </c>
      <c r="J88" s="219" t="s">
        <v>811</v>
      </c>
      <c r="K88" s="220"/>
      <c r="L88" s="220"/>
      <c r="M88" s="220"/>
      <c r="N88" s="220"/>
      <c r="O88" s="220"/>
      <c r="P88" s="222" t="n">
        <v>269080</v>
      </c>
      <c r="Q88" s="222" t="n">
        <v>0</v>
      </c>
      <c r="R88" s="222" t="n">
        <v>6727</v>
      </c>
      <c r="S88" s="222" t="n">
        <v>6727</v>
      </c>
      <c r="T88" s="222" t="n">
        <v>0</v>
      </c>
      <c r="U88" s="222" t="n">
        <f aca="false">K88-P88</f>
        <v>-269080</v>
      </c>
      <c r="V88" s="222" t="n">
        <f aca="false">L88-Q88</f>
        <v>0</v>
      </c>
      <c r="W88" s="222" t="n">
        <f aca="false">M88-R88</f>
        <v>-6727</v>
      </c>
      <c r="X88" s="222" t="n">
        <f aca="false">N88-S88</f>
        <v>-6727</v>
      </c>
      <c r="Y88" s="222" t="n">
        <f aca="false">O88-T88</f>
        <v>0</v>
      </c>
      <c r="Z88" s="219" t="s">
        <v>812</v>
      </c>
      <c r="AA88" s="219" t="s">
        <v>161</v>
      </c>
      <c r="AB88" s="219" t="s">
        <v>811</v>
      </c>
    </row>
    <row r="89" customFormat="false" ht="14.4" hidden="false" customHeight="false" outlineLevel="0" collapsed="false">
      <c r="A89" s="219" t="s">
        <v>151</v>
      </c>
      <c r="B89" s="221" t="n">
        <v>43101</v>
      </c>
      <c r="C89" s="221" t="n">
        <v>43101</v>
      </c>
      <c r="D89" s="219" t="s">
        <v>456</v>
      </c>
      <c r="E89" s="220" t="s">
        <v>847</v>
      </c>
      <c r="F89" s="220" t="s">
        <v>465</v>
      </c>
      <c r="G89" s="219" t="s">
        <v>463</v>
      </c>
      <c r="H89" s="219" t="s">
        <v>161</v>
      </c>
      <c r="I89" s="222" t="n">
        <v>18</v>
      </c>
      <c r="J89" s="219" t="s">
        <v>811</v>
      </c>
      <c r="K89" s="220"/>
      <c r="L89" s="220"/>
      <c r="M89" s="220"/>
      <c r="N89" s="220"/>
      <c r="O89" s="220"/>
      <c r="P89" s="222" t="n">
        <v>484800</v>
      </c>
      <c r="Q89" s="222" t="n">
        <v>0</v>
      </c>
      <c r="R89" s="222" t="n">
        <v>43632</v>
      </c>
      <c r="S89" s="222" t="n">
        <v>43632</v>
      </c>
      <c r="T89" s="222" t="n">
        <v>0</v>
      </c>
      <c r="U89" s="222" t="n">
        <f aca="false">K89-P89</f>
        <v>-484800</v>
      </c>
      <c r="V89" s="222" t="n">
        <f aca="false">L89-Q89</f>
        <v>0</v>
      </c>
      <c r="W89" s="222" t="n">
        <f aca="false">M89-R89</f>
        <v>-43632</v>
      </c>
      <c r="X89" s="222" t="n">
        <f aca="false">N89-S89</f>
        <v>-43632</v>
      </c>
      <c r="Y89" s="222" t="n">
        <f aca="false">O89-T89</f>
        <v>0</v>
      </c>
      <c r="Z89" s="219" t="s">
        <v>812</v>
      </c>
      <c r="AA89" s="219" t="s">
        <v>161</v>
      </c>
      <c r="AB89" s="219" t="s">
        <v>811</v>
      </c>
    </row>
    <row r="90" customFormat="false" ht="14.4" hidden="false" customHeight="false" outlineLevel="0" collapsed="false">
      <c r="A90" s="219" t="s">
        <v>151</v>
      </c>
      <c r="B90" s="221" t="n">
        <v>43101</v>
      </c>
      <c r="C90" s="221" t="n">
        <v>43101</v>
      </c>
      <c r="D90" s="219" t="s">
        <v>456</v>
      </c>
      <c r="E90" s="220" t="s">
        <v>879</v>
      </c>
      <c r="F90" s="220" t="s">
        <v>826</v>
      </c>
      <c r="G90" s="219" t="s">
        <v>463</v>
      </c>
      <c r="H90" s="219" t="s">
        <v>161</v>
      </c>
      <c r="I90" s="222" t="n">
        <v>5</v>
      </c>
      <c r="J90" s="219" t="s">
        <v>811</v>
      </c>
      <c r="K90" s="220"/>
      <c r="L90" s="220"/>
      <c r="M90" s="220"/>
      <c r="N90" s="220"/>
      <c r="O90" s="220"/>
      <c r="P90" s="222" t="n">
        <v>2706924</v>
      </c>
      <c r="Q90" s="222" t="n">
        <v>0</v>
      </c>
      <c r="R90" s="222" t="n">
        <v>67673.1</v>
      </c>
      <c r="S90" s="222" t="n">
        <v>67673.1</v>
      </c>
      <c r="T90" s="222" t="n">
        <v>0</v>
      </c>
      <c r="U90" s="222" t="n">
        <f aca="false">K90-P90</f>
        <v>-2706924</v>
      </c>
      <c r="V90" s="222" t="n">
        <f aca="false">L90-Q90</f>
        <v>0</v>
      </c>
      <c r="W90" s="222" t="n">
        <f aca="false">M90-R90</f>
        <v>-67673.1</v>
      </c>
      <c r="X90" s="222" t="n">
        <f aca="false">N90-S90</f>
        <v>-67673.1</v>
      </c>
      <c r="Y90" s="222" t="n">
        <f aca="false">O90-T90</f>
        <v>0</v>
      </c>
      <c r="Z90" s="219" t="s">
        <v>812</v>
      </c>
      <c r="AA90" s="219" t="s">
        <v>161</v>
      </c>
      <c r="AB90" s="219" t="s">
        <v>811</v>
      </c>
    </row>
    <row r="91" customFormat="false" ht="14.4" hidden="false" customHeight="false" outlineLevel="0" collapsed="false">
      <c r="A91" s="219" t="s">
        <v>151</v>
      </c>
      <c r="B91" s="221" t="n">
        <v>43101</v>
      </c>
      <c r="C91" s="221" t="n">
        <v>43101</v>
      </c>
      <c r="D91" s="219" t="s">
        <v>456</v>
      </c>
      <c r="E91" s="220" t="s">
        <v>868</v>
      </c>
      <c r="F91" s="220" t="s">
        <v>869</v>
      </c>
      <c r="G91" s="219" t="s">
        <v>463</v>
      </c>
      <c r="H91" s="219" t="s">
        <v>161</v>
      </c>
      <c r="I91" s="222" t="n">
        <v>5</v>
      </c>
      <c r="J91" s="219" t="s">
        <v>811</v>
      </c>
      <c r="K91" s="220"/>
      <c r="L91" s="220"/>
      <c r="M91" s="220"/>
      <c r="N91" s="220"/>
      <c r="O91" s="220"/>
      <c r="P91" s="222" t="n">
        <v>1898031.11</v>
      </c>
      <c r="Q91" s="222" t="n">
        <v>0</v>
      </c>
      <c r="R91" s="222" t="n">
        <v>47450.78</v>
      </c>
      <c r="S91" s="222" t="n">
        <v>47450.78</v>
      </c>
      <c r="T91" s="222" t="n">
        <v>0</v>
      </c>
      <c r="U91" s="222" t="n">
        <f aca="false">K91-P91</f>
        <v>-1898031.11</v>
      </c>
      <c r="V91" s="222" t="n">
        <f aca="false">L91-Q91</f>
        <v>0</v>
      </c>
      <c r="W91" s="222" t="n">
        <f aca="false">M91-R91</f>
        <v>-47450.78</v>
      </c>
      <c r="X91" s="222" t="n">
        <f aca="false">N91-S91</f>
        <v>-47450.78</v>
      </c>
      <c r="Y91" s="222" t="n">
        <f aca="false">O91-T91</f>
        <v>0</v>
      </c>
      <c r="Z91" s="219" t="s">
        <v>812</v>
      </c>
      <c r="AA91" s="219" t="s">
        <v>161</v>
      </c>
      <c r="AB91" s="219" t="s">
        <v>811</v>
      </c>
    </row>
    <row r="92" customFormat="false" ht="14.4" hidden="false" customHeight="false" outlineLevel="0" collapsed="false">
      <c r="A92" s="219" t="s">
        <v>151</v>
      </c>
      <c r="B92" s="221" t="n">
        <v>43101</v>
      </c>
      <c r="C92" s="221" t="n">
        <v>43101</v>
      </c>
      <c r="D92" s="219" t="s">
        <v>456</v>
      </c>
      <c r="E92" s="220" t="s">
        <v>880</v>
      </c>
      <c r="F92" s="220" t="s">
        <v>602</v>
      </c>
      <c r="G92" s="219" t="s">
        <v>463</v>
      </c>
      <c r="H92" s="219" t="s">
        <v>161</v>
      </c>
      <c r="I92" s="222" t="n">
        <v>5</v>
      </c>
      <c r="J92" s="219" t="s">
        <v>811</v>
      </c>
      <c r="K92" s="220"/>
      <c r="L92" s="220"/>
      <c r="M92" s="220"/>
      <c r="N92" s="220"/>
      <c r="O92" s="220"/>
      <c r="P92" s="222" t="n">
        <v>9965357</v>
      </c>
      <c r="Q92" s="222" t="n">
        <v>0</v>
      </c>
      <c r="R92" s="222" t="n">
        <v>249133.94</v>
      </c>
      <c r="S92" s="222" t="n">
        <v>249133.94</v>
      </c>
      <c r="T92" s="222" t="n">
        <v>0</v>
      </c>
      <c r="U92" s="222" t="n">
        <f aca="false">K92-P92</f>
        <v>-9965357</v>
      </c>
      <c r="V92" s="222" t="n">
        <f aca="false">L92-Q92</f>
        <v>0</v>
      </c>
      <c r="W92" s="222" t="n">
        <f aca="false">M92-R92</f>
        <v>-249133.94</v>
      </c>
      <c r="X92" s="222" t="n">
        <f aca="false">N92-S92</f>
        <v>-249133.94</v>
      </c>
      <c r="Y92" s="222" t="n">
        <f aca="false">O92-T92</f>
        <v>0</v>
      </c>
      <c r="Z92" s="219" t="s">
        <v>812</v>
      </c>
      <c r="AA92" s="219" t="s">
        <v>161</v>
      </c>
      <c r="AB92" s="219" t="s">
        <v>811</v>
      </c>
    </row>
    <row r="93" customFormat="false" ht="14.4" hidden="false" customHeight="false" outlineLevel="0" collapsed="false">
      <c r="A93" s="219" t="s">
        <v>151</v>
      </c>
      <c r="B93" s="221" t="n">
        <v>43101</v>
      </c>
      <c r="C93" s="221" t="n">
        <v>43101</v>
      </c>
      <c r="D93" s="219" t="s">
        <v>456</v>
      </c>
      <c r="E93" s="220" t="s">
        <v>855</v>
      </c>
      <c r="F93" s="220" t="s">
        <v>644</v>
      </c>
      <c r="G93" s="219" t="s">
        <v>463</v>
      </c>
      <c r="H93" s="219" t="s">
        <v>161</v>
      </c>
      <c r="I93" s="222" t="n">
        <v>5</v>
      </c>
      <c r="J93" s="219" t="s">
        <v>811</v>
      </c>
      <c r="K93" s="220"/>
      <c r="L93" s="220"/>
      <c r="M93" s="220"/>
      <c r="N93" s="220"/>
      <c r="O93" s="220"/>
      <c r="P93" s="222" t="n">
        <v>7922323.51</v>
      </c>
      <c r="Q93" s="222" t="n">
        <v>0</v>
      </c>
      <c r="R93" s="222" t="n">
        <v>198058.09</v>
      </c>
      <c r="S93" s="222" t="n">
        <v>198058.09</v>
      </c>
      <c r="T93" s="222" t="n">
        <v>0</v>
      </c>
      <c r="U93" s="222" t="n">
        <f aca="false">K93-P93</f>
        <v>-7922323.51</v>
      </c>
      <c r="V93" s="222" t="n">
        <f aca="false">L93-Q93</f>
        <v>0</v>
      </c>
      <c r="W93" s="222" t="n">
        <f aca="false">M93-R93</f>
        <v>-198058.09</v>
      </c>
      <c r="X93" s="222" t="n">
        <f aca="false">N93-S93</f>
        <v>-198058.09</v>
      </c>
      <c r="Y93" s="222" t="n">
        <f aca="false">O93-T93</f>
        <v>0</v>
      </c>
      <c r="Z93" s="219" t="s">
        <v>812</v>
      </c>
      <c r="AA93" s="219" t="s">
        <v>161</v>
      </c>
      <c r="AB93" s="219" t="s">
        <v>811</v>
      </c>
    </row>
    <row r="94" customFormat="false" ht="14.4" hidden="false" customHeight="false" outlineLevel="0" collapsed="false">
      <c r="A94" s="219" t="s">
        <v>151</v>
      </c>
      <c r="B94" s="221" t="n">
        <v>43101</v>
      </c>
      <c r="C94" s="221" t="n">
        <v>43101</v>
      </c>
      <c r="D94" s="219" t="s">
        <v>456</v>
      </c>
      <c r="E94" s="220" t="s">
        <v>856</v>
      </c>
      <c r="F94" s="220" t="s">
        <v>761</v>
      </c>
      <c r="G94" s="219" t="s">
        <v>463</v>
      </c>
      <c r="H94" s="219" t="s">
        <v>161</v>
      </c>
      <c r="I94" s="222" t="n">
        <v>5</v>
      </c>
      <c r="J94" s="219" t="s">
        <v>811</v>
      </c>
      <c r="K94" s="220"/>
      <c r="L94" s="220"/>
      <c r="M94" s="220"/>
      <c r="N94" s="220"/>
      <c r="O94" s="220"/>
      <c r="P94" s="222" t="n">
        <v>20233075.36</v>
      </c>
      <c r="Q94" s="222" t="n">
        <v>0</v>
      </c>
      <c r="R94" s="222" t="n">
        <v>505826.89</v>
      </c>
      <c r="S94" s="222" t="n">
        <v>505826.89</v>
      </c>
      <c r="T94" s="222" t="n">
        <v>0</v>
      </c>
      <c r="U94" s="222" t="n">
        <f aca="false">K94-P94</f>
        <v>-20233075.36</v>
      </c>
      <c r="V94" s="222" t="n">
        <f aca="false">L94-Q94</f>
        <v>0</v>
      </c>
      <c r="W94" s="222" t="n">
        <f aca="false">M94-R94</f>
        <v>-505826.89</v>
      </c>
      <c r="X94" s="222" t="n">
        <f aca="false">N94-S94</f>
        <v>-505826.89</v>
      </c>
      <c r="Y94" s="222" t="n">
        <f aca="false">O94-T94</f>
        <v>0</v>
      </c>
      <c r="Z94" s="219" t="s">
        <v>812</v>
      </c>
      <c r="AA94" s="219" t="s">
        <v>161</v>
      </c>
      <c r="AB94" s="219" t="s">
        <v>811</v>
      </c>
    </row>
    <row r="95" customFormat="false" ht="14.4" hidden="false" customHeight="false" outlineLevel="0" collapsed="false">
      <c r="A95" s="219" t="s">
        <v>151</v>
      </c>
      <c r="B95" s="221" t="n">
        <v>43101</v>
      </c>
      <c r="C95" s="221" t="n">
        <v>43101</v>
      </c>
      <c r="D95" s="219" t="s">
        <v>456</v>
      </c>
      <c r="E95" s="220" t="s">
        <v>881</v>
      </c>
      <c r="F95" s="220" t="s">
        <v>882</v>
      </c>
      <c r="G95" s="219" t="s">
        <v>463</v>
      </c>
      <c r="H95" s="219" t="s">
        <v>161</v>
      </c>
      <c r="I95" s="222" t="n">
        <v>5</v>
      </c>
      <c r="J95" s="219" t="s">
        <v>811</v>
      </c>
      <c r="K95" s="220"/>
      <c r="L95" s="220"/>
      <c r="M95" s="220"/>
      <c r="N95" s="220"/>
      <c r="O95" s="220"/>
      <c r="P95" s="222" t="n">
        <v>811448</v>
      </c>
      <c r="Q95" s="222" t="n">
        <v>0</v>
      </c>
      <c r="R95" s="222" t="n">
        <v>20286.2</v>
      </c>
      <c r="S95" s="222" t="n">
        <v>20286.2</v>
      </c>
      <c r="T95" s="222" t="n">
        <v>0</v>
      </c>
      <c r="U95" s="222" t="n">
        <f aca="false">K95-P95</f>
        <v>-811448</v>
      </c>
      <c r="V95" s="222" t="n">
        <f aca="false">L95-Q95</f>
        <v>0</v>
      </c>
      <c r="W95" s="222" t="n">
        <f aca="false">M95-R95</f>
        <v>-20286.2</v>
      </c>
      <c r="X95" s="222" t="n">
        <f aca="false">N95-S95</f>
        <v>-20286.2</v>
      </c>
      <c r="Y95" s="222" t="n">
        <f aca="false">O95-T95</f>
        <v>0</v>
      </c>
      <c r="Z95" s="219" t="s">
        <v>812</v>
      </c>
      <c r="AA95" s="219" t="s">
        <v>161</v>
      </c>
      <c r="AB95" s="219" t="s">
        <v>811</v>
      </c>
    </row>
    <row r="96" customFormat="false" ht="14.4" hidden="false" customHeight="false" outlineLevel="0" collapsed="false">
      <c r="A96" s="219" t="s">
        <v>151</v>
      </c>
      <c r="B96" s="221" t="n">
        <v>43101</v>
      </c>
      <c r="C96" s="221" t="n">
        <v>43101</v>
      </c>
      <c r="D96" s="219" t="s">
        <v>456</v>
      </c>
      <c r="E96" s="220" t="s">
        <v>883</v>
      </c>
      <c r="F96" s="220" t="s">
        <v>884</v>
      </c>
      <c r="G96" s="219" t="s">
        <v>463</v>
      </c>
      <c r="H96" s="219" t="s">
        <v>161</v>
      </c>
      <c r="I96" s="222" t="n">
        <v>5</v>
      </c>
      <c r="J96" s="219" t="s">
        <v>811</v>
      </c>
      <c r="K96" s="220"/>
      <c r="L96" s="220"/>
      <c r="M96" s="220"/>
      <c r="N96" s="220"/>
      <c r="O96" s="220"/>
      <c r="P96" s="222" t="n">
        <v>15896196</v>
      </c>
      <c r="Q96" s="222" t="n">
        <v>0</v>
      </c>
      <c r="R96" s="222" t="n">
        <v>397404.89</v>
      </c>
      <c r="S96" s="222" t="n">
        <v>397404.89</v>
      </c>
      <c r="T96" s="222" t="n">
        <v>0</v>
      </c>
      <c r="U96" s="222" t="n">
        <f aca="false">K96-P96</f>
        <v>-15896196</v>
      </c>
      <c r="V96" s="222" t="n">
        <f aca="false">L96-Q96</f>
        <v>0</v>
      </c>
      <c r="W96" s="222" t="n">
        <f aca="false">M96-R96</f>
        <v>-397404.89</v>
      </c>
      <c r="X96" s="222" t="n">
        <f aca="false">N96-S96</f>
        <v>-397404.89</v>
      </c>
      <c r="Y96" s="222" t="n">
        <f aca="false">O96-T96</f>
        <v>0</v>
      </c>
      <c r="Z96" s="219" t="s">
        <v>812</v>
      </c>
      <c r="AA96" s="219" t="s">
        <v>161</v>
      </c>
      <c r="AB96" s="219" t="s">
        <v>811</v>
      </c>
    </row>
    <row r="97" customFormat="false" ht="14.4" hidden="false" customHeight="false" outlineLevel="0" collapsed="false">
      <c r="A97" s="219" t="s">
        <v>151</v>
      </c>
      <c r="B97" s="221" t="n">
        <v>43101</v>
      </c>
      <c r="C97" s="221" t="n">
        <v>43101</v>
      </c>
      <c r="D97" s="219" t="s">
        <v>456</v>
      </c>
      <c r="E97" s="220" t="s">
        <v>885</v>
      </c>
      <c r="F97" s="220" t="s">
        <v>886</v>
      </c>
      <c r="G97" s="219" t="s">
        <v>463</v>
      </c>
      <c r="H97" s="219" t="s">
        <v>161</v>
      </c>
      <c r="I97" s="222" t="n">
        <v>5</v>
      </c>
      <c r="J97" s="219" t="s">
        <v>811</v>
      </c>
      <c r="K97" s="220"/>
      <c r="L97" s="220"/>
      <c r="M97" s="220"/>
      <c r="N97" s="220"/>
      <c r="O97" s="220"/>
      <c r="P97" s="222" t="n">
        <v>2275255</v>
      </c>
      <c r="Q97" s="222" t="n">
        <v>0</v>
      </c>
      <c r="R97" s="222" t="n">
        <v>56881.38</v>
      </c>
      <c r="S97" s="222" t="n">
        <v>56881.38</v>
      </c>
      <c r="T97" s="222" t="n">
        <v>0</v>
      </c>
      <c r="U97" s="222" t="n">
        <f aca="false">K97-P97</f>
        <v>-2275255</v>
      </c>
      <c r="V97" s="222" t="n">
        <f aca="false">L97-Q97</f>
        <v>0</v>
      </c>
      <c r="W97" s="222" t="n">
        <f aca="false">M97-R97</f>
        <v>-56881.38</v>
      </c>
      <c r="X97" s="222" t="n">
        <f aca="false">N97-S97</f>
        <v>-56881.38</v>
      </c>
      <c r="Y97" s="222" t="n">
        <f aca="false">O97-T97</f>
        <v>0</v>
      </c>
      <c r="Z97" s="219" t="s">
        <v>812</v>
      </c>
      <c r="AA97" s="219" t="s">
        <v>161</v>
      </c>
      <c r="AB97" s="219" t="s">
        <v>811</v>
      </c>
    </row>
    <row r="98" customFormat="false" ht="14.4" hidden="false" customHeight="false" outlineLevel="0" collapsed="false">
      <c r="A98" s="219" t="s">
        <v>151</v>
      </c>
      <c r="B98" s="221" t="n">
        <v>43101</v>
      </c>
      <c r="C98" s="221" t="n">
        <v>43101</v>
      </c>
      <c r="D98" s="219" t="s">
        <v>456</v>
      </c>
      <c r="E98" s="220" t="s">
        <v>887</v>
      </c>
      <c r="F98" s="220" t="s">
        <v>577</v>
      </c>
      <c r="G98" s="219" t="s">
        <v>463</v>
      </c>
      <c r="H98" s="219" t="s">
        <v>161</v>
      </c>
      <c r="I98" s="222" t="n">
        <v>5</v>
      </c>
      <c r="J98" s="219" t="s">
        <v>811</v>
      </c>
      <c r="K98" s="220"/>
      <c r="L98" s="220"/>
      <c r="M98" s="220"/>
      <c r="N98" s="220"/>
      <c r="O98" s="220"/>
      <c r="P98" s="222" t="n">
        <v>7685785</v>
      </c>
      <c r="Q98" s="222" t="n">
        <v>0</v>
      </c>
      <c r="R98" s="222" t="n">
        <v>192144.63</v>
      </c>
      <c r="S98" s="222" t="n">
        <v>192144.63</v>
      </c>
      <c r="T98" s="222" t="n">
        <v>0</v>
      </c>
      <c r="U98" s="222" t="n">
        <f aca="false">K98-P98</f>
        <v>-7685785</v>
      </c>
      <c r="V98" s="222" t="n">
        <f aca="false">L98-Q98</f>
        <v>0</v>
      </c>
      <c r="W98" s="222" t="n">
        <f aca="false">M98-R98</f>
        <v>-192144.63</v>
      </c>
      <c r="X98" s="222" t="n">
        <f aca="false">N98-S98</f>
        <v>-192144.63</v>
      </c>
      <c r="Y98" s="222" t="n">
        <f aca="false">O98-T98</f>
        <v>0</v>
      </c>
      <c r="Z98" s="219" t="s">
        <v>812</v>
      </c>
      <c r="AA98" s="219" t="s">
        <v>161</v>
      </c>
      <c r="AB98" s="219" t="s">
        <v>811</v>
      </c>
    </row>
    <row r="99" customFormat="false" ht="14.4" hidden="false" customHeight="false" outlineLevel="0" collapsed="false">
      <c r="A99" s="219" t="s">
        <v>151</v>
      </c>
      <c r="B99" s="221" t="n">
        <v>43101</v>
      </c>
      <c r="C99" s="221" t="n">
        <v>43101</v>
      </c>
      <c r="D99" s="219" t="s">
        <v>456</v>
      </c>
      <c r="E99" s="220" t="s">
        <v>888</v>
      </c>
      <c r="F99" s="220" t="s">
        <v>613</v>
      </c>
      <c r="G99" s="219" t="s">
        <v>463</v>
      </c>
      <c r="H99" s="219" t="s">
        <v>161</v>
      </c>
      <c r="I99" s="222" t="n">
        <v>5</v>
      </c>
      <c r="J99" s="219" t="s">
        <v>811</v>
      </c>
      <c r="K99" s="220"/>
      <c r="L99" s="220"/>
      <c r="M99" s="220"/>
      <c r="N99" s="220"/>
      <c r="O99" s="220"/>
      <c r="P99" s="222" t="n">
        <v>7729578</v>
      </c>
      <c r="Q99" s="222" t="n">
        <v>0</v>
      </c>
      <c r="R99" s="222" t="n">
        <v>193238.83</v>
      </c>
      <c r="S99" s="222" t="n">
        <v>193238.83</v>
      </c>
      <c r="T99" s="222" t="n">
        <v>0</v>
      </c>
      <c r="U99" s="222" t="n">
        <f aca="false">K99-P99</f>
        <v>-7729578</v>
      </c>
      <c r="V99" s="222" t="n">
        <f aca="false">L99-Q99</f>
        <v>0</v>
      </c>
      <c r="W99" s="222" t="n">
        <f aca="false">M99-R99</f>
        <v>-193238.83</v>
      </c>
      <c r="X99" s="222" t="n">
        <f aca="false">N99-S99</f>
        <v>-193238.83</v>
      </c>
      <c r="Y99" s="222" t="n">
        <f aca="false">O99-T99</f>
        <v>0</v>
      </c>
      <c r="Z99" s="219" t="s">
        <v>812</v>
      </c>
      <c r="AA99" s="219" t="s">
        <v>161</v>
      </c>
      <c r="AB99" s="219" t="s">
        <v>811</v>
      </c>
    </row>
    <row r="100" customFormat="false" ht="14.4" hidden="false" customHeight="false" outlineLevel="0" collapsed="false">
      <c r="A100" s="219" t="s">
        <v>151</v>
      </c>
      <c r="B100" s="221" t="n">
        <v>43101</v>
      </c>
      <c r="C100" s="221" t="n">
        <v>43101</v>
      </c>
      <c r="D100" s="219" t="s">
        <v>456</v>
      </c>
      <c r="E100" s="220" t="s">
        <v>889</v>
      </c>
      <c r="F100" s="220" t="s">
        <v>786</v>
      </c>
      <c r="G100" s="219" t="s">
        <v>463</v>
      </c>
      <c r="H100" s="219" t="s">
        <v>161</v>
      </c>
      <c r="I100" s="222" t="n">
        <v>5</v>
      </c>
      <c r="J100" s="219" t="s">
        <v>811</v>
      </c>
      <c r="K100" s="220"/>
      <c r="L100" s="220"/>
      <c r="M100" s="220"/>
      <c r="N100" s="220"/>
      <c r="O100" s="220"/>
      <c r="P100" s="222" t="n">
        <v>1865159</v>
      </c>
      <c r="Q100" s="222" t="n">
        <v>0</v>
      </c>
      <c r="R100" s="222" t="n">
        <v>46628.98</v>
      </c>
      <c r="S100" s="222" t="n">
        <v>46628.98</v>
      </c>
      <c r="T100" s="222" t="n">
        <v>0</v>
      </c>
      <c r="U100" s="222" t="n">
        <f aca="false">K100-P100</f>
        <v>-1865159</v>
      </c>
      <c r="V100" s="222" t="n">
        <f aca="false">L100-Q100</f>
        <v>0</v>
      </c>
      <c r="W100" s="222" t="n">
        <f aca="false">M100-R100</f>
        <v>-46628.98</v>
      </c>
      <c r="X100" s="222" t="n">
        <f aca="false">N100-S100</f>
        <v>-46628.98</v>
      </c>
      <c r="Y100" s="222" t="n">
        <f aca="false">O100-T100</f>
        <v>0</v>
      </c>
      <c r="Z100" s="219" t="s">
        <v>812</v>
      </c>
      <c r="AA100" s="219" t="s">
        <v>161</v>
      </c>
      <c r="AB100" s="219" t="s">
        <v>811</v>
      </c>
    </row>
    <row r="101" customFormat="false" ht="14.4" hidden="false" customHeight="false" outlineLevel="0" collapsed="false">
      <c r="A101" s="219" t="s">
        <v>151</v>
      </c>
      <c r="B101" s="221" t="n">
        <v>43101</v>
      </c>
      <c r="C101" s="221" t="n">
        <v>43101</v>
      </c>
      <c r="D101" s="219" t="s">
        <v>456</v>
      </c>
      <c r="E101" s="220" t="s">
        <v>890</v>
      </c>
      <c r="F101" s="220" t="s">
        <v>486</v>
      </c>
      <c r="G101" s="219" t="s">
        <v>463</v>
      </c>
      <c r="H101" s="219" t="s">
        <v>161</v>
      </c>
      <c r="I101" s="222" t="n">
        <v>5</v>
      </c>
      <c r="J101" s="219" t="s">
        <v>811</v>
      </c>
      <c r="K101" s="220"/>
      <c r="L101" s="220"/>
      <c r="M101" s="220"/>
      <c r="N101" s="220"/>
      <c r="O101" s="220"/>
      <c r="P101" s="222" t="n">
        <v>111755</v>
      </c>
      <c r="Q101" s="222" t="n">
        <v>0</v>
      </c>
      <c r="R101" s="222" t="n">
        <v>2793.88</v>
      </c>
      <c r="S101" s="222" t="n">
        <v>2793.88</v>
      </c>
      <c r="T101" s="222" t="n">
        <v>0</v>
      </c>
      <c r="U101" s="222" t="n">
        <f aca="false">K101-P101</f>
        <v>-111755</v>
      </c>
      <c r="V101" s="222" t="n">
        <f aca="false">L101-Q101</f>
        <v>0</v>
      </c>
      <c r="W101" s="222" t="n">
        <f aca="false">M101-R101</f>
        <v>-2793.88</v>
      </c>
      <c r="X101" s="222" t="n">
        <f aca="false">N101-S101</f>
        <v>-2793.88</v>
      </c>
      <c r="Y101" s="222" t="n">
        <f aca="false">O101-T101</f>
        <v>0</v>
      </c>
      <c r="Z101" s="219" t="s">
        <v>812</v>
      </c>
      <c r="AA101" s="219" t="s">
        <v>161</v>
      </c>
      <c r="AB101" s="219" t="s">
        <v>811</v>
      </c>
    </row>
    <row r="102" customFormat="false" ht="14.4" hidden="false" customHeight="false" outlineLevel="0" collapsed="false">
      <c r="A102" s="219" t="s">
        <v>151</v>
      </c>
      <c r="B102" s="221" t="n">
        <v>43101</v>
      </c>
      <c r="C102" s="221" t="n">
        <v>43101</v>
      </c>
      <c r="D102" s="219" t="s">
        <v>456</v>
      </c>
      <c r="E102" s="220" t="s">
        <v>891</v>
      </c>
      <c r="F102" s="220" t="s">
        <v>736</v>
      </c>
      <c r="G102" s="219" t="s">
        <v>463</v>
      </c>
      <c r="H102" s="219" t="s">
        <v>161</v>
      </c>
      <c r="I102" s="222" t="n">
        <v>5</v>
      </c>
      <c r="J102" s="219" t="s">
        <v>811</v>
      </c>
      <c r="K102" s="220"/>
      <c r="L102" s="220"/>
      <c r="M102" s="220"/>
      <c r="N102" s="220"/>
      <c r="O102" s="220"/>
      <c r="P102" s="222" t="n">
        <v>26150868.89</v>
      </c>
      <c r="Q102" s="222" t="n">
        <v>0</v>
      </c>
      <c r="R102" s="222" t="n">
        <v>653771.72</v>
      </c>
      <c r="S102" s="222" t="n">
        <v>653771.72</v>
      </c>
      <c r="T102" s="222" t="n">
        <v>0</v>
      </c>
      <c r="U102" s="222" t="n">
        <f aca="false">K102-P102</f>
        <v>-26150868.89</v>
      </c>
      <c r="V102" s="222" t="n">
        <f aca="false">L102-Q102</f>
        <v>0</v>
      </c>
      <c r="W102" s="222" t="n">
        <f aca="false">M102-R102</f>
        <v>-653771.72</v>
      </c>
      <c r="X102" s="222" t="n">
        <f aca="false">N102-S102</f>
        <v>-653771.72</v>
      </c>
      <c r="Y102" s="222" t="n">
        <f aca="false">O102-T102</f>
        <v>0</v>
      </c>
      <c r="Z102" s="219" t="s">
        <v>812</v>
      </c>
      <c r="AA102" s="219" t="s">
        <v>161</v>
      </c>
      <c r="AB102" s="219" t="s">
        <v>811</v>
      </c>
    </row>
    <row r="103" customFormat="false" ht="14.4" hidden="false" customHeight="false" outlineLevel="0" collapsed="false">
      <c r="A103" s="219" t="s">
        <v>151</v>
      </c>
      <c r="B103" s="221" t="n">
        <v>43101</v>
      </c>
      <c r="C103" s="221" t="n">
        <v>43101</v>
      </c>
      <c r="D103" s="219" t="s">
        <v>456</v>
      </c>
      <c r="E103" s="220" t="s">
        <v>871</v>
      </c>
      <c r="F103" s="220" t="s">
        <v>872</v>
      </c>
      <c r="G103" s="219" t="s">
        <v>463</v>
      </c>
      <c r="H103" s="219" t="s">
        <v>161</v>
      </c>
      <c r="I103" s="222" t="n">
        <v>5</v>
      </c>
      <c r="J103" s="219" t="s">
        <v>811</v>
      </c>
      <c r="K103" s="220"/>
      <c r="L103" s="220"/>
      <c r="M103" s="220"/>
      <c r="N103" s="220"/>
      <c r="O103" s="220"/>
      <c r="P103" s="222" t="n">
        <v>14213805.78</v>
      </c>
      <c r="Q103" s="222" t="n">
        <v>0</v>
      </c>
      <c r="R103" s="222" t="n">
        <v>355345.15</v>
      </c>
      <c r="S103" s="222" t="n">
        <v>355345.15</v>
      </c>
      <c r="T103" s="222" t="n">
        <v>0</v>
      </c>
      <c r="U103" s="222" t="n">
        <f aca="false">K103-P103</f>
        <v>-14213805.78</v>
      </c>
      <c r="V103" s="222" t="n">
        <f aca="false">L103-Q103</f>
        <v>0</v>
      </c>
      <c r="W103" s="222" t="n">
        <f aca="false">M103-R103</f>
        <v>-355345.15</v>
      </c>
      <c r="X103" s="222" t="n">
        <f aca="false">N103-S103</f>
        <v>-355345.15</v>
      </c>
      <c r="Y103" s="222" t="n">
        <f aca="false">O103-T103</f>
        <v>0</v>
      </c>
      <c r="Z103" s="219" t="s">
        <v>812</v>
      </c>
      <c r="AA103" s="219" t="s">
        <v>161</v>
      </c>
      <c r="AB103" s="219" t="s">
        <v>811</v>
      </c>
    </row>
    <row r="104" customFormat="false" ht="14.4" hidden="false" customHeight="false" outlineLevel="0" collapsed="false">
      <c r="A104" s="219" t="s">
        <v>151</v>
      </c>
      <c r="B104" s="221" t="n">
        <v>43101</v>
      </c>
      <c r="C104" s="221" t="n">
        <v>43101</v>
      </c>
      <c r="D104" s="219" t="s">
        <v>456</v>
      </c>
      <c r="E104" s="220" t="s">
        <v>892</v>
      </c>
      <c r="F104" s="220" t="s">
        <v>893</v>
      </c>
      <c r="G104" s="219" t="s">
        <v>463</v>
      </c>
      <c r="H104" s="219" t="s">
        <v>161</v>
      </c>
      <c r="I104" s="222" t="n">
        <v>5</v>
      </c>
      <c r="J104" s="219" t="s">
        <v>811</v>
      </c>
      <c r="K104" s="220"/>
      <c r="L104" s="220"/>
      <c r="M104" s="220"/>
      <c r="N104" s="220"/>
      <c r="O104" s="220"/>
      <c r="P104" s="222" t="n">
        <v>15726775.96</v>
      </c>
      <c r="Q104" s="222" t="n">
        <v>0</v>
      </c>
      <c r="R104" s="222" t="n">
        <v>393169.41</v>
      </c>
      <c r="S104" s="222" t="n">
        <v>393169.41</v>
      </c>
      <c r="T104" s="222" t="n">
        <v>0</v>
      </c>
      <c r="U104" s="222" t="n">
        <f aca="false">K104-P104</f>
        <v>-15726775.96</v>
      </c>
      <c r="V104" s="222" t="n">
        <f aca="false">L104-Q104</f>
        <v>0</v>
      </c>
      <c r="W104" s="222" t="n">
        <f aca="false">M104-R104</f>
        <v>-393169.41</v>
      </c>
      <c r="X104" s="222" t="n">
        <f aca="false">N104-S104</f>
        <v>-393169.41</v>
      </c>
      <c r="Y104" s="222" t="n">
        <f aca="false">O104-T104</f>
        <v>0</v>
      </c>
      <c r="Z104" s="219" t="s">
        <v>812</v>
      </c>
      <c r="AA104" s="219" t="s">
        <v>161</v>
      </c>
      <c r="AB104" s="219" t="s">
        <v>811</v>
      </c>
    </row>
    <row r="105" customFormat="false" ht="14.4" hidden="false" customHeight="false" outlineLevel="0" collapsed="false">
      <c r="A105" s="219" t="s">
        <v>151</v>
      </c>
      <c r="B105" s="221" t="n">
        <v>43101</v>
      </c>
      <c r="C105" s="221" t="n">
        <v>43101</v>
      </c>
      <c r="D105" s="219" t="s">
        <v>456</v>
      </c>
      <c r="E105" s="220" t="s">
        <v>894</v>
      </c>
      <c r="F105" s="220" t="s">
        <v>574</v>
      </c>
      <c r="G105" s="219" t="s">
        <v>463</v>
      </c>
      <c r="H105" s="219" t="s">
        <v>161</v>
      </c>
      <c r="I105" s="222" t="n">
        <v>5</v>
      </c>
      <c r="J105" s="219" t="s">
        <v>811</v>
      </c>
      <c r="K105" s="220"/>
      <c r="L105" s="220"/>
      <c r="M105" s="220"/>
      <c r="N105" s="220"/>
      <c r="O105" s="220"/>
      <c r="P105" s="222" t="n">
        <v>674475</v>
      </c>
      <c r="Q105" s="222" t="n">
        <v>0</v>
      </c>
      <c r="R105" s="222" t="n">
        <v>16861.88</v>
      </c>
      <c r="S105" s="222" t="n">
        <v>16861.88</v>
      </c>
      <c r="T105" s="222" t="n">
        <v>0</v>
      </c>
      <c r="U105" s="222" t="n">
        <f aca="false">K105-P105</f>
        <v>-674475</v>
      </c>
      <c r="V105" s="222" t="n">
        <f aca="false">L105-Q105</f>
        <v>0</v>
      </c>
      <c r="W105" s="222" t="n">
        <f aca="false">M105-R105</f>
        <v>-16861.88</v>
      </c>
      <c r="X105" s="222" t="n">
        <f aca="false">N105-S105</f>
        <v>-16861.88</v>
      </c>
      <c r="Y105" s="222" t="n">
        <f aca="false">O105-T105</f>
        <v>0</v>
      </c>
      <c r="Z105" s="219" t="s">
        <v>812</v>
      </c>
      <c r="AA105" s="219" t="s">
        <v>161</v>
      </c>
      <c r="AB105" s="219" t="s">
        <v>811</v>
      </c>
    </row>
    <row r="106" customFormat="false" ht="14.4" hidden="false" customHeight="false" outlineLevel="0" collapsed="false">
      <c r="A106" s="219" t="s">
        <v>151</v>
      </c>
      <c r="B106" s="221" t="n">
        <v>43101</v>
      </c>
      <c r="C106" s="221" t="n">
        <v>43101</v>
      </c>
      <c r="D106" s="219" t="s">
        <v>456</v>
      </c>
      <c r="E106" s="220" t="s">
        <v>895</v>
      </c>
      <c r="F106" s="220" t="s">
        <v>592</v>
      </c>
      <c r="G106" s="219" t="s">
        <v>463</v>
      </c>
      <c r="H106" s="219" t="s">
        <v>161</v>
      </c>
      <c r="I106" s="222" t="n">
        <v>18</v>
      </c>
      <c r="J106" s="219" t="s">
        <v>811</v>
      </c>
      <c r="K106" s="220"/>
      <c r="L106" s="220"/>
      <c r="M106" s="220"/>
      <c r="N106" s="220"/>
      <c r="O106" s="220"/>
      <c r="P106" s="222" t="n">
        <v>254.24</v>
      </c>
      <c r="Q106" s="222" t="n">
        <v>0</v>
      </c>
      <c r="R106" s="222" t="n">
        <v>22.88</v>
      </c>
      <c r="S106" s="222" t="n">
        <v>22.88</v>
      </c>
      <c r="T106" s="222" t="n">
        <v>0</v>
      </c>
      <c r="U106" s="222" t="n">
        <f aca="false">K106-P106</f>
        <v>-254.24</v>
      </c>
      <c r="V106" s="222" t="n">
        <f aca="false">L106-Q106</f>
        <v>0</v>
      </c>
      <c r="W106" s="222" t="n">
        <f aca="false">M106-R106</f>
        <v>-22.88</v>
      </c>
      <c r="X106" s="222" t="n">
        <f aca="false">N106-S106</f>
        <v>-22.88</v>
      </c>
      <c r="Y106" s="222" t="n">
        <f aca="false">O106-T106</f>
        <v>0</v>
      </c>
      <c r="Z106" s="219" t="s">
        <v>812</v>
      </c>
      <c r="AA106" s="219" t="s">
        <v>161</v>
      </c>
      <c r="AB106" s="219" t="s">
        <v>811</v>
      </c>
    </row>
    <row r="107" customFormat="false" ht="14.4" hidden="false" customHeight="false" outlineLevel="0" collapsed="false">
      <c r="A107" s="219" t="s">
        <v>151</v>
      </c>
      <c r="B107" s="221" t="n">
        <v>43101</v>
      </c>
      <c r="C107" s="221" t="n">
        <v>43101</v>
      </c>
      <c r="D107" s="219" t="s">
        <v>456</v>
      </c>
      <c r="E107" s="220" t="s">
        <v>896</v>
      </c>
      <c r="F107" s="220" t="s">
        <v>897</v>
      </c>
      <c r="G107" s="219" t="s">
        <v>463</v>
      </c>
      <c r="H107" s="219" t="s">
        <v>161</v>
      </c>
      <c r="I107" s="222" t="n">
        <v>5</v>
      </c>
      <c r="J107" s="219" t="s">
        <v>811</v>
      </c>
      <c r="K107" s="220"/>
      <c r="L107" s="220"/>
      <c r="M107" s="220"/>
      <c r="N107" s="220"/>
      <c r="O107" s="220"/>
      <c r="P107" s="222" t="n">
        <v>9824378</v>
      </c>
      <c r="Q107" s="222" t="n">
        <v>0</v>
      </c>
      <c r="R107" s="222" t="n">
        <v>245609.47</v>
      </c>
      <c r="S107" s="222" t="n">
        <v>245609.47</v>
      </c>
      <c r="T107" s="222" t="n">
        <v>0</v>
      </c>
      <c r="U107" s="222" t="n">
        <f aca="false">K107-P107</f>
        <v>-9824378</v>
      </c>
      <c r="V107" s="222" t="n">
        <f aca="false">L107-Q107</f>
        <v>0</v>
      </c>
      <c r="W107" s="222" t="n">
        <f aca="false">M107-R107</f>
        <v>-245609.47</v>
      </c>
      <c r="X107" s="222" t="n">
        <f aca="false">N107-S107</f>
        <v>-245609.47</v>
      </c>
      <c r="Y107" s="222" t="n">
        <f aca="false">O107-T107</f>
        <v>0</v>
      </c>
      <c r="Z107" s="219" t="s">
        <v>812</v>
      </c>
      <c r="AA107" s="219" t="s">
        <v>161</v>
      </c>
      <c r="AB107" s="219" t="s">
        <v>811</v>
      </c>
    </row>
    <row r="108" customFormat="false" ht="14.4" hidden="false" customHeight="false" outlineLevel="0" collapsed="false">
      <c r="A108" s="219" t="s">
        <v>151</v>
      </c>
      <c r="B108" s="221" t="n">
        <v>43101</v>
      </c>
      <c r="C108" s="221" t="n">
        <v>43101</v>
      </c>
      <c r="D108" s="219" t="s">
        <v>456</v>
      </c>
      <c r="E108" s="220" t="s">
        <v>873</v>
      </c>
      <c r="F108" s="220" t="s">
        <v>786</v>
      </c>
      <c r="G108" s="219" t="s">
        <v>463</v>
      </c>
      <c r="H108" s="219" t="s">
        <v>161</v>
      </c>
      <c r="I108" s="222" t="n">
        <v>5</v>
      </c>
      <c r="J108" s="219" t="s">
        <v>811</v>
      </c>
      <c r="K108" s="220"/>
      <c r="L108" s="220"/>
      <c r="M108" s="220"/>
      <c r="N108" s="220"/>
      <c r="O108" s="220"/>
      <c r="P108" s="222" t="n">
        <v>5795403.34</v>
      </c>
      <c r="Q108" s="222" t="n">
        <v>0</v>
      </c>
      <c r="R108" s="222" t="n">
        <v>144885.08</v>
      </c>
      <c r="S108" s="222" t="n">
        <v>144885.08</v>
      </c>
      <c r="T108" s="222" t="n">
        <v>0</v>
      </c>
      <c r="U108" s="222" t="n">
        <f aca="false">K108-P108</f>
        <v>-5795403.34</v>
      </c>
      <c r="V108" s="222" t="n">
        <f aca="false">L108-Q108</f>
        <v>0</v>
      </c>
      <c r="W108" s="222" t="n">
        <f aca="false">M108-R108</f>
        <v>-144885.08</v>
      </c>
      <c r="X108" s="222" t="n">
        <f aca="false">N108-S108</f>
        <v>-144885.08</v>
      </c>
      <c r="Y108" s="222" t="n">
        <f aca="false">O108-T108</f>
        <v>0</v>
      </c>
      <c r="Z108" s="219" t="s">
        <v>812</v>
      </c>
      <c r="AA108" s="219" t="s">
        <v>161</v>
      </c>
      <c r="AB108" s="219" t="s">
        <v>811</v>
      </c>
    </row>
    <row r="109" customFormat="false" ht="14.4" hidden="false" customHeight="false" outlineLevel="0" collapsed="false">
      <c r="A109" s="219" t="s">
        <v>151</v>
      </c>
      <c r="B109" s="221" t="n">
        <v>43101</v>
      </c>
      <c r="C109" s="221" t="n">
        <v>43101</v>
      </c>
      <c r="D109" s="219" t="s">
        <v>456</v>
      </c>
      <c r="E109" s="220" t="s">
        <v>898</v>
      </c>
      <c r="F109" s="220" t="s">
        <v>899</v>
      </c>
      <c r="G109" s="219" t="s">
        <v>463</v>
      </c>
      <c r="H109" s="219" t="s">
        <v>161</v>
      </c>
      <c r="I109" s="222" t="n">
        <v>5</v>
      </c>
      <c r="J109" s="219" t="s">
        <v>811</v>
      </c>
      <c r="K109" s="220"/>
      <c r="L109" s="220"/>
      <c r="M109" s="220"/>
      <c r="N109" s="220"/>
      <c r="O109" s="220"/>
      <c r="P109" s="222" t="n">
        <v>3950514.12</v>
      </c>
      <c r="Q109" s="222" t="n">
        <v>0</v>
      </c>
      <c r="R109" s="222" t="n">
        <v>98762.85</v>
      </c>
      <c r="S109" s="222" t="n">
        <v>98762.85</v>
      </c>
      <c r="T109" s="222" t="n">
        <v>0</v>
      </c>
      <c r="U109" s="222" t="n">
        <f aca="false">K109-P109</f>
        <v>-3950514.12</v>
      </c>
      <c r="V109" s="222" t="n">
        <f aca="false">L109-Q109</f>
        <v>0</v>
      </c>
      <c r="W109" s="222" t="n">
        <f aca="false">M109-R109</f>
        <v>-98762.85</v>
      </c>
      <c r="X109" s="222" t="n">
        <f aca="false">N109-S109</f>
        <v>-98762.85</v>
      </c>
      <c r="Y109" s="222" t="n">
        <f aca="false">O109-T109</f>
        <v>0</v>
      </c>
      <c r="Z109" s="219" t="s">
        <v>812</v>
      </c>
      <c r="AA109" s="219" t="s">
        <v>161</v>
      </c>
      <c r="AB109" s="219" t="s">
        <v>811</v>
      </c>
    </row>
    <row r="110" customFormat="false" ht="14.4" hidden="false" customHeight="false" outlineLevel="0" collapsed="false">
      <c r="A110" s="219" t="s">
        <v>151</v>
      </c>
      <c r="B110" s="221" t="n">
        <v>43101</v>
      </c>
      <c r="C110" s="221" t="n">
        <v>43101</v>
      </c>
      <c r="D110" s="219" t="s">
        <v>456</v>
      </c>
      <c r="E110" s="220" t="s">
        <v>900</v>
      </c>
      <c r="F110" s="220" t="s">
        <v>901</v>
      </c>
      <c r="G110" s="219" t="s">
        <v>463</v>
      </c>
      <c r="H110" s="219" t="s">
        <v>161</v>
      </c>
      <c r="I110" s="222" t="n">
        <v>5</v>
      </c>
      <c r="J110" s="219" t="s">
        <v>811</v>
      </c>
      <c r="K110" s="220"/>
      <c r="L110" s="220"/>
      <c r="M110" s="220"/>
      <c r="N110" s="220"/>
      <c r="O110" s="220"/>
      <c r="P110" s="222" t="n">
        <v>7980295</v>
      </c>
      <c r="Q110" s="222" t="n">
        <v>0</v>
      </c>
      <c r="R110" s="222" t="n">
        <v>199507</v>
      </c>
      <c r="S110" s="222" t="n">
        <v>199507</v>
      </c>
      <c r="T110" s="222" t="n">
        <v>0</v>
      </c>
      <c r="U110" s="222" t="n">
        <f aca="false">K110-P110</f>
        <v>-7980295</v>
      </c>
      <c r="V110" s="222" t="n">
        <f aca="false">L110-Q110</f>
        <v>0</v>
      </c>
      <c r="W110" s="222" t="n">
        <f aca="false">M110-R110</f>
        <v>-199507</v>
      </c>
      <c r="X110" s="222" t="n">
        <f aca="false">N110-S110</f>
        <v>-199507</v>
      </c>
      <c r="Y110" s="222" t="n">
        <f aca="false">O110-T110</f>
        <v>0</v>
      </c>
      <c r="Z110" s="219" t="s">
        <v>812</v>
      </c>
      <c r="AA110" s="219" t="s">
        <v>161</v>
      </c>
      <c r="AB110" s="219" t="s">
        <v>811</v>
      </c>
    </row>
    <row r="111" customFormat="false" ht="14.4" hidden="false" customHeight="false" outlineLevel="0" collapsed="false">
      <c r="A111" s="219" t="s">
        <v>151</v>
      </c>
      <c r="B111" s="221" t="n">
        <v>43101</v>
      </c>
      <c r="C111" s="221" t="n">
        <v>43101</v>
      </c>
      <c r="D111" s="219" t="s">
        <v>456</v>
      </c>
      <c r="E111" s="220" t="s">
        <v>874</v>
      </c>
      <c r="F111" s="220" t="s">
        <v>581</v>
      </c>
      <c r="G111" s="219" t="s">
        <v>463</v>
      </c>
      <c r="H111" s="219" t="s">
        <v>161</v>
      </c>
      <c r="I111" s="222" t="n">
        <v>5</v>
      </c>
      <c r="J111" s="219" t="s">
        <v>811</v>
      </c>
      <c r="K111" s="220"/>
      <c r="L111" s="220"/>
      <c r="M111" s="220"/>
      <c r="N111" s="220"/>
      <c r="O111" s="220"/>
      <c r="P111" s="222" t="n">
        <v>5943830</v>
      </c>
      <c r="Q111" s="222" t="n">
        <v>0</v>
      </c>
      <c r="R111" s="222" t="n">
        <v>148595.76</v>
      </c>
      <c r="S111" s="222" t="n">
        <v>148595.76</v>
      </c>
      <c r="T111" s="222" t="n">
        <v>0</v>
      </c>
      <c r="U111" s="222" t="n">
        <f aca="false">K111-P111</f>
        <v>-5943830</v>
      </c>
      <c r="V111" s="222" t="n">
        <f aca="false">L111-Q111</f>
        <v>0</v>
      </c>
      <c r="W111" s="222" t="n">
        <f aca="false">M111-R111</f>
        <v>-148595.76</v>
      </c>
      <c r="X111" s="222" t="n">
        <f aca="false">N111-S111</f>
        <v>-148595.76</v>
      </c>
      <c r="Y111" s="222" t="n">
        <f aca="false">O111-T111</f>
        <v>0</v>
      </c>
      <c r="Z111" s="219" t="s">
        <v>812</v>
      </c>
      <c r="AA111" s="219" t="s">
        <v>161</v>
      </c>
      <c r="AB111" s="219" t="s">
        <v>811</v>
      </c>
    </row>
    <row r="112" customFormat="false" ht="14.4" hidden="false" customHeight="false" outlineLevel="0" collapsed="false">
      <c r="A112" s="219" t="s">
        <v>151</v>
      </c>
      <c r="B112" s="221" t="n">
        <v>43101</v>
      </c>
      <c r="C112" s="221" t="n">
        <v>43101</v>
      </c>
      <c r="D112" s="219" t="s">
        <v>456</v>
      </c>
      <c r="E112" s="220" t="s">
        <v>902</v>
      </c>
      <c r="F112" s="220" t="s">
        <v>903</v>
      </c>
      <c r="G112" s="219" t="s">
        <v>463</v>
      </c>
      <c r="H112" s="219" t="s">
        <v>161</v>
      </c>
      <c r="I112" s="222" t="n">
        <v>5</v>
      </c>
      <c r="J112" s="219" t="s">
        <v>811</v>
      </c>
      <c r="K112" s="220"/>
      <c r="L112" s="220"/>
      <c r="M112" s="220"/>
      <c r="N112" s="220"/>
      <c r="O112" s="220"/>
      <c r="P112" s="222" t="n">
        <v>7779162.49</v>
      </c>
      <c r="Q112" s="222" t="n">
        <v>0</v>
      </c>
      <c r="R112" s="222" t="n">
        <v>194479.06</v>
      </c>
      <c r="S112" s="222" t="n">
        <v>194479.06</v>
      </c>
      <c r="T112" s="222" t="n">
        <v>0</v>
      </c>
      <c r="U112" s="222" t="n">
        <f aca="false">K112-P112</f>
        <v>-7779162.49</v>
      </c>
      <c r="V112" s="222" t="n">
        <f aca="false">L112-Q112</f>
        <v>0</v>
      </c>
      <c r="W112" s="222" t="n">
        <f aca="false">M112-R112</f>
        <v>-194479.06</v>
      </c>
      <c r="X112" s="222" t="n">
        <f aca="false">N112-S112</f>
        <v>-194479.06</v>
      </c>
      <c r="Y112" s="222" t="n">
        <f aca="false">O112-T112</f>
        <v>0</v>
      </c>
      <c r="Z112" s="219" t="s">
        <v>812</v>
      </c>
      <c r="AA112" s="219" t="s">
        <v>161</v>
      </c>
      <c r="AB112" s="219" t="s">
        <v>811</v>
      </c>
    </row>
    <row r="113" customFormat="false" ht="14.4" hidden="false" customHeight="false" outlineLevel="0" collapsed="false">
      <c r="A113" s="219" t="s">
        <v>151</v>
      </c>
      <c r="B113" s="221" t="n">
        <v>43101</v>
      </c>
      <c r="C113" s="221" t="n">
        <v>43101</v>
      </c>
      <c r="D113" s="219" t="s">
        <v>456</v>
      </c>
      <c r="E113" s="220" t="s">
        <v>904</v>
      </c>
      <c r="F113" s="220" t="s">
        <v>829</v>
      </c>
      <c r="G113" s="219" t="s">
        <v>463</v>
      </c>
      <c r="H113" s="219" t="s">
        <v>161</v>
      </c>
      <c r="I113" s="222" t="n">
        <v>5</v>
      </c>
      <c r="J113" s="219" t="s">
        <v>811</v>
      </c>
      <c r="K113" s="220"/>
      <c r="L113" s="220"/>
      <c r="M113" s="220"/>
      <c r="N113" s="220"/>
      <c r="O113" s="220"/>
      <c r="P113" s="222" t="n">
        <v>3952289</v>
      </c>
      <c r="Q113" s="222" t="n">
        <v>0</v>
      </c>
      <c r="R113" s="222" t="n">
        <v>98807.23</v>
      </c>
      <c r="S113" s="222" t="n">
        <v>98807.23</v>
      </c>
      <c r="T113" s="222" t="n">
        <v>0</v>
      </c>
      <c r="U113" s="222" t="n">
        <f aca="false">K113-P113</f>
        <v>-3952289</v>
      </c>
      <c r="V113" s="222" t="n">
        <f aca="false">L113-Q113</f>
        <v>0</v>
      </c>
      <c r="W113" s="222" t="n">
        <f aca="false">M113-R113</f>
        <v>-98807.23</v>
      </c>
      <c r="X113" s="222" t="n">
        <f aca="false">N113-S113</f>
        <v>-98807.23</v>
      </c>
      <c r="Y113" s="222" t="n">
        <f aca="false">O113-T113</f>
        <v>0</v>
      </c>
      <c r="Z113" s="219" t="s">
        <v>812</v>
      </c>
      <c r="AA113" s="219" t="s">
        <v>161</v>
      </c>
      <c r="AB113" s="219" t="s">
        <v>811</v>
      </c>
    </row>
    <row r="114" customFormat="false" ht="14.4" hidden="false" customHeight="false" outlineLevel="0" collapsed="false">
      <c r="A114" s="219" t="s">
        <v>151</v>
      </c>
      <c r="B114" s="221" t="n">
        <v>43101</v>
      </c>
      <c r="C114" s="221" t="n">
        <v>43101</v>
      </c>
      <c r="D114" s="219" t="s">
        <v>456</v>
      </c>
      <c r="E114" s="220" t="s">
        <v>818</v>
      </c>
      <c r="F114" s="220" t="s">
        <v>819</v>
      </c>
      <c r="G114" s="219" t="s">
        <v>463</v>
      </c>
      <c r="H114" s="219" t="s">
        <v>161</v>
      </c>
      <c r="I114" s="222" t="n">
        <v>18</v>
      </c>
      <c r="J114" s="219" t="s">
        <v>811</v>
      </c>
      <c r="K114" s="220"/>
      <c r="L114" s="220"/>
      <c r="M114" s="220"/>
      <c r="N114" s="220"/>
      <c r="O114" s="220"/>
      <c r="P114" s="222" t="n">
        <v>21000</v>
      </c>
      <c r="Q114" s="222" t="n">
        <v>0</v>
      </c>
      <c r="R114" s="222" t="n">
        <v>1890</v>
      </c>
      <c r="S114" s="222" t="n">
        <v>1890</v>
      </c>
      <c r="T114" s="222" t="n">
        <v>0</v>
      </c>
      <c r="U114" s="222" t="n">
        <f aca="false">K114-P114</f>
        <v>-21000</v>
      </c>
      <c r="V114" s="222" t="n">
        <f aca="false">L114-Q114</f>
        <v>0</v>
      </c>
      <c r="W114" s="222" t="n">
        <f aca="false">M114-R114</f>
        <v>-1890</v>
      </c>
      <c r="X114" s="222" t="n">
        <f aca="false">N114-S114</f>
        <v>-1890</v>
      </c>
      <c r="Y114" s="222" t="n">
        <f aca="false">O114-T114</f>
        <v>0</v>
      </c>
      <c r="Z114" s="219" t="s">
        <v>812</v>
      </c>
      <c r="AA114" s="219" t="s">
        <v>161</v>
      </c>
      <c r="AB114" s="219" t="s">
        <v>811</v>
      </c>
    </row>
    <row r="115" customFormat="false" ht="14.4" hidden="false" customHeight="false" outlineLevel="0" collapsed="false">
      <c r="A115" s="219" t="s">
        <v>151</v>
      </c>
      <c r="B115" s="221" t="n">
        <v>43101</v>
      </c>
      <c r="C115" s="221" t="n">
        <v>43101</v>
      </c>
      <c r="D115" s="219" t="s">
        <v>456</v>
      </c>
      <c r="E115" s="220" t="s">
        <v>905</v>
      </c>
      <c r="F115" s="220" t="s">
        <v>906</v>
      </c>
      <c r="G115" s="219" t="s">
        <v>463</v>
      </c>
      <c r="H115" s="219" t="s">
        <v>161</v>
      </c>
      <c r="I115" s="222" t="n">
        <v>5</v>
      </c>
      <c r="J115" s="219" t="s">
        <v>811</v>
      </c>
      <c r="K115" s="220"/>
      <c r="L115" s="220"/>
      <c r="M115" s="220"/>
      <c r="N115" s="220"/>
      <c r="O115" s="220"/>
      <c r="P115" s="222" t="n">
        <v>431830</v>
      </c>
      <c r="Q115" s="222" t="n">
        <v>0</v>
      </c>
      <c r="R115" s="222" t="n">
        <v>10795.75</v>
      </c>
      <c r="S115" s="222" t="n">
        <v>10795.75</v>
      </c>
      <c r="T115" s="222" t="n">
        <v>0</v>
      </c>
      <c r="U115" s="222" t="n">
        <f aca="false">K115-P115</f>
        <v>-431830</v>
      </c>
      <c r="V115" s="222" t="n">
        <f aca="false">L115-Q115</f>
        <v>0</v>
      </c>
      <c r="W115" s="222" t="n">
        <f aca="false">M115-R115</f>
        <v>-10795.75</v>
      </c>
      <c r="X115" s="222" t="n">
        <f aca="false">N115-S115</f>
        <v>-10795.75</v>
      </c>
      <c r="Y115" s="222" t="n">
        <f aca="false">O115-T115</f>
        <v>0</v>
      </c>
      <c r="Z115" s="219" t="s">
        <v>812</v>
      </c>
      <c r="AA115" s="219" t="s">
        <v>161</v>
      </c>
      <c r="AB115" s="219" t="s">
        <v>811</v>
      </c>
    </row>
    <row r="116" customFormat="false" ht="14.4" hidden="false" customHeight="false" outlineLevel="0" collapsed="false">
      <c r="A116" s="219" t="s">
        <v>151</v>
      </c>
      <c r="B116" s="221" t="n">
        <v>43101</v>
      </c>
      <c r="C116" s="221" t="n">
        <v>43101</v>
      </c>
      <c r="D116" s="219" t="s">
        <v>456</v>
      </c>
      <c r="E116" s="220" t="s">
        <v>907</v>
      </c>
      <c r="F116" s="220" t="s">
        <v>583</v>
      </c>
      <c r="G116" s="219" t="s">
        <v>463</v>
      </c>
      <c r="H116" s="219" t="s">
        <v>161</v>
      </c>
      <c r="I116" s="222" t="n">
        <v>5</v>
      </c>
      <c r="J116" s="219" t="s">
        <v>811</v>
      </c>
      <c r="K116" s="220"/>
      <c r="L116" s="220"/>
      <c r="M116" s="220"/>
      <c r="N116" s="220"/>
      <c r="O116" s="220"/>
      <c r="P116" s="222" t="n">
        <v>7537496</v>
      </c>
      <c r="Q116" s="222" t="n">
        <v>0</v>
      </c>
      <c r="R116" s="222" t="n">
        <v>188437.41</v>
      </c>
      <c r="S116" s="222" t="n">
        <v>188437.41</v>
      </c>
      <c r="T116" s="222" t="n">
        <v>0</v>
      </c>
      <c r="U116" s="222" t="n">
        <f aca="false">K116-P116</f>
        <v>-7537496</v>
      </c>
      <c r="V116" s="222" t="n">
        <f aca="false">L116-Q116</f>
        <v>0</v>
      </c>
      <c r="W116" s="222" t="n">
        <f aca="false">M116-R116</f>
        <v>-188437.41</v>
      </c>
      <c r="X116" s="222" t="n">
        <f aca="false">N116-S116</f>
        <v>-188437.41</v>
      </c>
      <c r="Y116" s="222" t="n">
        <f aca="false">O116-T116</f>
        <v>0</v>
      </c>
      <c r="Z116" s="219" t="s">
        <v>812</v>
      </c>
      <c r="AA116" s="219" t="s">
        <v>161</v>
      </c>
      <c r="AB116" s="219" t="s">
        <v>811</v>
      </c>
    </row>
    <row r="117" customFormat="false" ht="14.4" hidden="false" customHeight="false" outlineLevel="0" collapsed="false">
      <c r="A117" s="219" t="s">
        <v>151</v>
      </c>
      <c r="B117" s="221" t="n">
        <v>43101</v>
      </c>
      <c r="C117" s="221" t="n">
        <v>43101</v>
      </c>
      <c r="D117" s="219" t="s">
        <v>456</v>
      </c>
      <c r="E117" s="220" t="s">
        <v>857</v>
      </c>
      <c r="F117" s="220" t="s">
        <v>833</v>
      </c>
      <c r="G117" s="219" t="s">
        <v>463</v>
      </c>
      <c r="H117" s="219" t="s">
        <v>161</v>
      </c>
      <c r="I117" s="222" t="n">
        <v>5</v>
      </c>
      <c r="J117" s="219" t="s">
        <v>811</v>
      </c>
      <c r="K117" s="220"/>
      <c r="L117" s="220"/>
      <c r="M117" s="220"/>
      <c r="N117" s="220"/>
      <c r="O117" s="220"/>
      <c r="P117" s="222" t="n">
        <v>30716745.74</v>
      </c>
      <c r="Q117" s="222" t="n">
        <v>0</v>
      </c>
      <c r="R117" s="222" t="n">
        <v>767918.56</v>
      </c>
      <c r="S117" s="222" t="n">
        <v>767918.56</v>
      </c>
      <c r="T117" s="222" t="n">
        <v>0</v>
      </c>
      <c r="U117" s="222" t="n">
        <f aca="false">K117-P117</f>
        <v>-30716745.74</v>
      </c>
      <c r="V117" s="222" t="n">
        <f aca="false">L117-Q117</f>
        <v>0</v>
      </c>
      <c r="W117" s="222" t="n">
        <f aca="false">M117-R117</f>
        <v>-767918.56</v>
      </c>
      <c r="X117" s="222" t="n">
        <f aca="false">N117-S117</f>
        <v>-767918.56</v>
      </c>
      <c r="Y117" s="222" t="n">
        <f aca="false">O117-T117</f>
        <v>0</v>
      </c>
      <c r="Z117" s="219" t="s">
        <v>812</v>
      </c>
      <c r="AA117" s="219" t="s">
        <v>161</v>
      </c>
      <c r="AB117" s="219" t="s">
        <v>811</v>
      </c>
    </row>
    <row r="118" customFormat="false" ht="14.4" hidden="false" customHeight="false" outlineLevel="0" collapsed="false">
      <c r="A118" s="219" t="s">
        <v>151</v>
      </c>
      <c r="B118" s="221" t="n">
        <v>43101</v>
      </c>
      <c r="C118" s="221" t="n">
        <v>43101</v>
      </c>
      <c r="D118" s="219" t="s">
        <v>456</v>
      </c>
      <c r="E118" s="220" t="s">
        <v>908</v>
      </c>
      <c r="F118" s="220" t="s">
        <v>682</v>
      </c>
      <c r="G118" s="219" t="s">
        <v>463</v>
      </c>
      <c r="H118" s="219" t="s">
        <v>161</v>
      </c>
      <c r="I118" s="222" t="n">
        <v>18</v>
      </c>
      <c r="J118" s="219" t="s">
        <v>811</v>
      </c>
      <c r="K118" s="220"/>
      <c r="L118" s="220"/>
      <c r="M118" s="220"/>
      <c r="N118" s="220"/>
      <c r="O118" s="220"/>
      <c r="P118" s="222" t="n">
        <v>2400</v>
      </c>
      <c r="Q118" s="222" t="n">
        <v>0</v>
      </c>
      <c r="R118" s="222" t="n">
        <v>216</v>
      </c>
      <c r="S118" s="222" t="n">
        <v>216</v>
      </c>
      <c r="T118" s="222" t="n">
        <v>0</v>
      </c>
      <c r="U118" s="222" t="n">
        <f aca="false">K118-P118</f>
        <v>-2400</v>
      </c>
      <c r="V118" s="222" t="n">
        <f aca="false">L118-Q118</f>
        <v>0</v>
      </c>
      <c r="W118" s="222" t="n">
        <f aca="false">M118-R118</f>
        <v>-216</v>
      </c>
      <c r="X118" s="222" t="n">
        <f aca="false">N118-S118</f>
        <v>-216</v>
      </c>
      <c r="Y118" s="222" t="n">
        <f aca="false">O118-T118</f>
        <v>0</v>
      </c>
      <c r="Z118" s="219" t="s">
        <v>812</v>
      </c>
      <c r="AA118" s="219" t="s">
        <v>161</v>
      </c>
      <c r="AB118" s="219" t="s">
        <v>811</v>
      </c>
    </row>
    <row r="119" customFormat="false" ht="14.4" hidden="false" customHeight="false" outlineLevel="0" collapsed="false">
      <c r="A119" s="219" t="s">
        <v>151</v>
      </c>
      <c r="B119" s="221" t="n">
        <v>43101</v>
      </c>
      <c r="C119" s="221" t="n">
        <v>43101</v>
      </c>
      <c r="D119" s="219" t="s">
        <v>456</v>
      </c>
      <c r="E119" s="220" t="s">
        <v>909</v>
      </c>
      <c r="F119" s="220" t="s">
        <v>476</v>
      </c>
      <c r="G119" s="219" t="s">
        <v>463</v>
      </c>
      <c r="H119" s="219" t="s">
        <v>161</v>
      </c>
      <c r="I119" s="222" t="n">
        <v>5</v>
      </c>
      <c r="J119" s="219" t="s">
        <v>811</v>
      </c>
      <c r="K119" s="220"/>
      <c r="L119" s="220"/>
      <c r="M119" s="220"/>
      <c r="N119" s="220"/>
      <c r="O119" s="220"/>
      <c r="P119" s="222" t="n">
        <v>38368439.42</v>
      </c>
      <c r="Q119" s="222" t="n">
        <v>0</v>
      </c>
      <c r="R119" s="222" t="n">
        <v>959210.99</v>
      </c>
      <c r="S119" s="222" t="n">
        <v>959210.99</v>
      </c>
      <c r="T119" s="222" t="n">
        <v>0</v>
      </c>
      <c r="U119" s="222" t="n">
        <f aca="false">K119-P119</f>
        <v>-38368439.42</v>
      </c>
      <c r="V119" s="222" t="n">
        <f aca="false">L119-Q119</f>
        <v>0</v>
      </c>
      <c r="W119" s="222" t="n">
        <f aca="false">M119-R119</f>
        <v>-959210.99</v>
      </c>
      <c r="X119" s="222" t="n">
        <f aca="false">N119-S119</f>
        <v>-959210.99</v>
      </c>
      <c r="Y119" s="222" t="n">
        <f aca="false">O119-T119</f>
        <v>0</v>
      </c>
      <c r="Z119" s="219" t="s">
        <v>812</v>
      </c>
      <c r="AA119" s="219" t="s">
        <v>161</v>
      </c>
      <c r="AB119" s="219" t="s">
        <v>811</v>
      </c>
    </row>
    <row r="120" customFormat="false" ht="14.4" hidden="false" customHeight="false" outlineLevel="0" collapsed="false">
      <c r="A120" s="219" t="s">
        <v>151</v>
      </c>
      <c r="B120" s="221" t="n">
        <v>43101</v>
      </c>
      <c r="C120" s="221" t="n">
        <v>43101</v>
      </c>
      <c r="D120" s="219" t="s">
        <v>456</v>
      </c>
      <c r="E120" s="220" t="s">
        <v>910</v>
      </c>
      <c r="F120" s="220" t="s">
        <v>911</v>
      </c>
      <c r="G120" s="219" t="s">
        <v>463</v>
      </c>
      <c r="H120" s="219" t="s">
        <v>161</v>
      </c>
      <c r="I120" s="222" t="n">
        <v>5</v>
      </c>
      <c r="J120" s="219" t="s">
        <v>811</v>
      </c>
      <c r="K120" s="220"/>
      <c r="L120" s="220"/>
      <c r="M120" s="220"/>
      <c r="N120" s="220"/>
      <c r="O120" s="220"/>
      <c r="P120" s="222" t="n">
        <v>1955781</v>
      </c>
      <c r="Q120" s="222" t="n">
        <v>0</v>
      </c>
      <c r="R120" s="222" t="n">
        <v>48894.53</v>
      </c>
      <c r="S120" s="222" t="n">
        <v>48894.53</v>
      </c>
      <c r="T120" s="222" t="n">
        <v>0</v>
      </c>
      <c r="U120" s="222" t="n">
        <f aca="false">K120-P120</f>
        <v>-1955781</v>
      </c>
      <c r="V120" s="222" t="n">
        <f aca="false">L120-Q120</f>
        <v>0</v>
      </c>
      <c r="W120" s="222" t="n">
        <f aca="false">M120-R120</f>
        <v>-48894.53</v>
      </c>
      <c r="X120" s="222" t="n">
        <f aca="false">N120-S120</f>
        <v>-48894.53</v>
      </c>
      <c r="Y120" s="222" t="n">
        <f aca="false">O120-T120</f>
        <v>0</v>
      </c>
      <c r="Z120" s="219" t="s">
        <v>812</v>
      </c>
      <c r="AA120" s="219" t="s">
        <v>161</v>
      </c>
      <c r="AB120" s="219" t="s">
        <v>811</v>
      </c>
    </row>
    <row r="121" customFormat="false" ht="14.4" hidden="false" customHeight="false" outlineLevel="0" collapsed="false">
      <c r="A121" s="219" t="s">
        <v>151</v>
      </c>
      <c r="B121" s="221" t="n">
        <v>43101</v>
      </c>
      <c r="C121" s="221" t="n">
        <v>43101</v>
      </c>
      <c r="D121" s="219" t="s">
        <v>456</v>
      </c>
      <c r="E121" s="220" t="s">
        <v>912</v>
      </c>
      <c r="F121" s="220" t="s">
        <v>498</v>
      </c>
      <c r="G121" s="219" t="s">
        <v>463</v>
      </c>
      <c r="H121" s="219" t="s">
        <v>161</v>
      </c>
      <c r="I121" s="222" t="n">
        <v>5</v>
      </c>
      <c r="J121" s="219" t="s">
        <v>811</v>
      </c>
      <c r="K121" s="220"/>
      <c r="L121" s="220"/>
      <c r="M121" s="220"/>
      <c r="N121" s="220"/>
      <c r="O121" s="220"/>
      <c r="P121" s="222" t="n">
        <v>9845420</v>
      </c>
      <c r="Q121" s="222" t="n">
        <v>0</v>
      </c>
      <c r="R121" s="222" t="n">
        <v>246135</v>
      </c>
      <c r="S121" s="222" t="n">
        <v>246135</v>
      </c>
      <c r="T121" s="222" t="n">
        <v>0</v>
      </c>
      <c r="U121" s="222" t="n">
        <f aca="false">K121-P121</f>
        <v>-9845420</v>
      </c>
      <c r="V121" s="222" t="n">
        <f aca="false">L121-Q121</f>
        <v>0</v>
      </c>
      <c r="W121" s="222" t="n">
        <f aca="false">M121-R121</f>
        <v>-246135</v>
      </c>
      <c r="X121" s="222" t="n">
        <f aca="false">N121-S121</f>
        <v>-246135</v>
      </c>
      <c r="Y121" s="222" t="n">
        <f aca="false">O121-T121</f>
        <v>0</v>
      </c>
      <c r="Z121" s="219" t="s">
        <v>812</v>
      </c>
      <c r="AA121" s="219" t="s">
        <v>161</v>
      </c>
      <c r="AB121" s="219" t="s">
        <v>811</v>
      </c>
    </row>
    <row r="122" customFormat="false" ht="14.4" hidden="false" customHeight="false" outlineLevel="0" collapsed="false">
      <c r="A122" s="219" t="s">
        <v>151</v>
      </c>
      <c r="B122" s="221" t="n">
        <v>43101</v>
      </c>
      <c r="C122" s="221" t="n">
        <v>43160</v>
      </c>
      <c r="D122" s="219" t="s">
        <v>456</v>
      </c>
      <c r="E122" s="220" t="s">
        <v>848</v>
      </c>
      <c r="F122" s="220" t="s">
        <v>691</v>
      </c>
      <c r="G122" s="219" t="s">
        <v>463</v>
      </c>
      <c r="H122" s="219" t="s">
        <v>161</v>
      </c>
      <c r="I122" s="222" t="n">
        <v>18</v>
      </c>
      <c r="J122" s="219" t="s">
        <v>811</v>
      </c>
      <c r="K122" s="220"/>
      <c r="L122" s="220"/>
      <c r="M122" s="220"/>
      <c r="N122" s="220"/>
      <c r="O122" s="220"/>
      <c r="P122" s="222" t="n">
        <v>10000</v>
      </c>
      <c r="Q122" s="222" t="n">
        <v>0</v>
      </c>
      <c r="R122" s="222" t="n">
        <v>900</v>
      </c>
      <c r="S122" s="222" t="n">
        <v>900</v>
      </c>
      <c r="T122" s="222" t="n">
        <v>0</v>
      </c>
      <c r="U122" s="222" t="n">
        <f aca="false">K122-P122</f>
        <v>-10000</v>
      </c>
      <c r="V122" s="222" t="n">
        <f aca="false">L122-Q122</f>
        <v>0</v>
      </c>
      <c r="W122" s="222" t="n">
        <f aca="false">M122-R122</f>
        <v>-900</v>
      </c>
      <c r="X122" s="222" t="n">
        <f aca="false">N122-S122</f>
        <v>-900</v>
      </c>
      <c r="Y122" s="222" t="n">
        <f aca="false">O122-T122</f>
        <v>0</v>
      </c>
      <c r="Z122" s="219" t="s">
        <v>812</v>
      </c>
      <c r="AA122" s="219" t="s">
        <v>161</v>
      </c>
      <c r="AB122" s="219" t="s">
        <v>811</v>
      </c>
    </row>
    <row r="123" customFormat="false" ht="14.4" hidden="false" customHeight="false" outlineLevel="0" collapsed="false">
      <c r="A123" s="219" t="s">
        <v>151</v>
      </c>
      <c r="B123" s="221" t="n">
        <v>43101</v>
      </c>
      <c r="C123" s="221" t="n">
        <v>43160</v>
      </c>
      <c r="D123" s="219" t="s">
        <v>456</v>
      </c>
      <c r="E123" s="220" t="s">
        <v>913</v>
      </c>
      <c r="F123" s="220" t="s">
        <v>914</v>
      </c>
      <c r="G123" s="219" t="s">
        <v>463</v>
      </c>
      <c r="H123" s="219" t="s">
        <v>161</v>
      </c>
      <c r="I123" s="222" t="n">
        <v>5</v>
      </c>
      <c r="J123" s="219" t="s">
        <v>811</v>
      </c>
      <c r="K123" s="220"/>
      <c r="L123" s="220"/>
      <c r="M123" s="220"/>
      <c r="N123" s="220"/>
      <c r="O123" s="220"/>
      <c r="P123" s="222" t="n">
        <v>195428</v>
      </c>
      <c r="Q123" s="222" t="n">
        <v>0</v>
      </c>
      <c r="R123" s="222" t="n">
        <v>4885.7</v>
      </c>
      <c r="S123" s="222" t="n">
        <v>4885.7</v>
      </c>
      <c r="T123" s="222" t="n">
        <v>0</v>
      </c>
      <c r="U123" s="222" t="n">
        <f aca="false">K123-P123</f>
        <v>-195428</v>
      </c>
      <c r="V123" s="222" t="n">
        <f aca="false">L123-Q123</f>
        <v>0</v>
      </c>
      <c r="W123" s="222" t="n">
        <f aca="false">M123-R123</f>
        <v>-4885.7</v>
      </c>
      <c r="X123" s="222" t="n">
        <f aca="false">N123-S123</f>
        <v>-4885.7</v>
      </c>
      <c r="Y123" s="222" t="n">
        <f aca="false">O123-T123</f>
        <v>0</v>
      </c>
      <c r="Z123" s="219" t="s">
        <v>812</v>
      </c>
      <c r="AA123" s="219" t="s">
        <v>161</v>
      </c>
      <c r="AB123" s="219" t="s">
        <v>811</v>
      </c>
    </row>
    <row r="124" customFormat="false" ht="14.4" hidden="false" customHeight="false" outlineLevel="0" collapsed="false">
      <c r="A124" s="219" t="s">
        <v>151</v>
      </c>
      <c r="B124" s="221" t="n">
        <v>43101</v>
      </c>
      <c r="C124" s="221" t="n">
        <v>43160</v>
      </c>
      <c r="D124" s="219" t="s">
        <v>456</v>
      </c>
      <c r="E124" s="220" t="s">
        <v>836</v>
      </c>
      <c r="F124" s="220" t="s">
        <v>837</v>
      </c>
      <c r="G124" s="219" t="s">
        <v>463</v>
      </c>
      <c r="H124" s="219" t="s">
        <v>161</v>
      </c>
      <c r="I124" s="222" t="n">
        <v>18</v>
      </c>
      <c r="J124" s="219" t="s">
        <v>161</v>
      </c>
      <c r="K124" s="220"/>
      <c r="L124" s="220"/>
      <c r="M124" s="220"/>
      <c r="N124" s="220"/>
      <c r="O124" s="220"/>
      <c r="P124" s="222" t="n">
        <v>56400</v>
      </c>
      <c r="Q124" s="222" t="n">
        <v>0</v>
      </c>
      <c r="R124" s="222" t="n">
        <v>5076</v>
      </c>
      <c r="S124" s="222" t="n">
        <v>5076</v>
      </c>
      <c r="T124" s="222" t="n">
        <v>0</v>
      </c>
      <c r="U124" s="222" t="n">
        <f aca="false">K124-P124</f>
        <v>-56400</v>
      </c>
      <c r="V124" s="222" t="n">
        <f aca="false">L124-Q124</f>
        <v>0</v>
      </c>
      <c r="W124" s="222" t="n">
        <f aca="false">M124-R124</f>
        <v>-5076</v>
      </c>
      <c r="X124" s="222" t="n">
        <f aca="false">N124-S124</f>
        <v>-5076</v>
      </c>
      <c r="Y124" s="222" t="n">
        <f aca="false">O124-T124</f>
        <v>0</v>
      </c>
      <c r="Z124" s="219" t="s">
        <v>812</v>
      </c>
      <c r="AA124" s="219" t="s">
        <v>161</v>
      </c>
      <c r="AB124" s="219" t="s">
        <v>811</v>
      </c>
    </row>
    <row r="125" customFormat="false" ht="14.4" hidden="false" customHeight="false" outlineLevel="0" collapsed="false">
      <c r="A125" s="219" t="s">
        <v>151</v>
      </c>
      <c r="B125" s="221" t="n">
        <v>43132</v>
      </c>
      <c r="C125" s="221" t="n">
        <v>43132</v>
      </c>
      <c r="D125" s="219" t="s">
        <v>456</v>
      </c>
      <c r="E125" s="220" t="s">
        <v>815</v>
      </c>
      <c r="F125" s="220" t="s">
        <v>586</v>
      </c>
      <c r="G125" s="219" t="s">
        <v>463</v>
      </c>
      <c r="H125" s="219" t="s">
        <v>161</v>
      </c>
      <c r="I125" s="222" t="n">
        <v>18</v>
      </c>
      <c r="J125" s="219" t="s">
        <v>811</v>
      </c>
      <c r="K125" s="220"/>
      <c r="L125" s="220"/>
      <c r="M125" s="220"/>
      <c r="N125" s="220"/>
      <c r="O125" s="220"/>
      <c r="P125" s="222" t="n">
        <v>584521</v>
      </c>
      <c r="Q125" s="222" t="n">
        <v>0</v>
      </c>
      <c r="R125" s="222" t="n">
        <v>52606.89</v>
      </c>
      <c r="S125" s="222" t="n">
        <v>52606.89</v>
      </c>
      <c r="T125" s="222" t="n">
        <v>0</v>
      </c>
      <c r="U125" s="222" t="n">
        <f aca="false">K125-P125</f>
        <v>-584521</v>
      </c>
      <c r="V125" s="222" t="n">
        <f aca="false">L125-Q125</f>
        <v>0</v>
      </c>
      <c r="W125" s="222" t="n">
        <f aca="false">M125-R125</f>
        <v>-52606.89</v>
      </c>
      <c r="X125" s="222" t="n">
        <f aca="false">N125-S125</f>
        <v>-52606.89</v>
      </c>
      <c r="Y125" s="222" t="n">
        <f aca="false">O125-T125</f>
        <v>0</v>
      </c>
      <c r="Z125" s="219" t="s">
        <v>812</v>
      </c>
      <c r="AA125" s="219" t="s">
        <v>161</v>
      </c>
      <c r="AB125" s="219" t="s">
        <v>811</v>
      </c>
    </row>
    <row r="126" customFormat="false" ht="14.4" hidden="false" customHeight="false" outlineLevel="0" collapsed="false">
      <c r="A126" s="219" t="s">
        <v>151</v>
      </c>
      <c r="B126" s="221" t="n">
        <v>43132</v>
      </c>
      <c r="C126" s="221" t="n">
        <v>43132</v>
      </c>
      <c r="D126" s="219" t="s">
        <v>456</v>
      </c>
      <c r="E126" s="220" t="s">
        <v>915</v>
      </c>
      <c r="F126" s="220" t="s">
        <v>726</v>
      </c>
      <c r="G126" s="219" t="s">
        <v>463</v>
      </c>
      <c r="H126" s="219" t="s">
        <v>161</v>
      </c>
      <c r="I126" s="222" t="n">
        <v>18</v>
      </c>
      <c r="J126" s="219" t="s">
        <v>811</v>
      </c>
      <c r="K126" s="220"/>
      <c r="L126" s="220"/>
      <c r="M126" s="220"/>
      <c r="N126" s="220"/>
      <c r="O126" s="220"/>
      <c r="P126" s="222" t="n">
        <v>3572.04</v>
      </c>
      <c r="Q126" s="222" t="n">
        <v>0</v>
      </c>
      <c r="R126" s="222" t="n">
        <v>321.48</v>
      </c>
      <c r="S126" s="222" t="n">
        <v>321.48</v>
      </c>
      <c r="T126" s="222" t="n">
        <v>0</v>
      </c>
      <c r="U126" s="222" t="n">
        <f aca="false">K126-P126</f>
        <v>-3572.04</v>
      </c>
      <c r="V126" s="222" t="n">
        <f aca="false">L126-Q126</f>
        <v>0</v>
      </c>
      <c r="W126" s="222" t="n">
        <f aca="false">M126-R126</f>
        <v>-321.48</v>
      </c>
      <c r="X126" s="222" t="n">
        <f aca="false">N126-S126</f>
        <v>-321.48</v>
      </c>
      <c r="Y126" s="222" t="n">
        <f aca="false">O126-T126</f>
        <v>0</v>
      </c>
      <c r="Z126" s="219" t="s">
        <v>812</v>
      </c>
      <c r="AA126" s="219" t="s">
        <v>161</v>
      </c>
      <c r="AB126" s="219" t="s">
        <v>811</v>
      </c>
    </row>
    <row r="127" customFormat="false" ht="14.4" hidden="false" customHeight="false" outlineLevel="0" collapsed="false">
      <c r="A127" s="219" t="s">
        <v>151</v>
      </c>
      <c r="B127" s="221" t="n">
        <v>43132</v>
      </c>
      <c r="C127" s="221" t="n">
        <v>43132</v>
      </c>
      <c r="D127" s="219" t="s">
        <v>456</v>
      </c>
      <c r="E127" s="220" t="s">
        <v>843</v>
      </c>
      <c r="F127" s="220" t="s">
        <v>844</v>
      </c>
      <c r="G127" s="219" t="s">
        <v>463</v>
      </c>
      <c r="H127" s="219" t="s">
        <v>161</v>
      </c>
      <c r="I127" s="222" t="n">
        <v>18</v>
      </c>
      <c r="J127" s="219" t="s">
        <v>811</v>
      </c>
      <c r="K127" s="220"/>
      <c r="L127" s="220"/>
      <c r="M127" s="220"/>
      <c r="N127" s="220"/>
      <c r="O127" s="220"/>
      <c r="P127" s="222" t="n">
        <v>978738</v>
      </c>
      <c r="Q127" s="222" t="n">
        <v>0</v>
      </c>
      <c r="R127" s="222" t="n">
        <v>88086</v>
      </c>
      <c r="S127" s="222" t="n">
        <v>88086</v>
      </c>
      <c r="T127" s="222" t="n">
        <v>0</v>
      </c>
      <c r="U127" s="222" t="n">
        <f aca="false">K127-P127</f>
        <v>-978738</v>
      </c>
      <c r="V127" s="222" t="n">
        <f aca="false">L127-Q127</f>
        <v>0</v>
      </c>
      <c r="W127" s="222" t="n">
        <f aca="false">M127-R127</f>
        <v>-88086</v>
      </c>
      <c r="X127" s="222" t="n">
        <f aca="false">N127-S127</f>
        <v>-88086</v>
      </c>
      <c r="Y127" s="222" t="n">
        <f aca="false">O127-T127</f>
        <v>0</v>
      </c>
      <c r="Z127" s="219" t="s">
        <v>812</v>
      </c>
      <c r="AA127" s="219" t="s">
        <v>161</v>
      </c>
      <c r="AB127" s="219" t="s">
        <v>811</v>
      </c>
    </row>
    <row r="128" customFormat="false" ht="14.4" hidden="false" customHeight="false" outlineLevel="0" collapsed="false">
      <c r="A128" s="219" t="s">
        <v>151</v>
      </c>
      <c r="B128" s="221" t="n">
        <v>43132</v>
      </c>
      <c r="C128" s="221" t="n">
        <v>43132</v>
      </c>
      <c r="D128" s="219" t="s">
        <v>456</v>
      </c>
      <c r="E128" s="220" t="s">
        <v>853</v>
      </c>
      <c r="F128" s="220" t="s">
        <v>854</v>
      </c>
      <c r="G128" s="219" t="s">
        <v>463</v>
      </c>
      <c r="H128" s="219" t="s">
        <v>161</v>
      </c>
      <c r="I128" s="222" t="n">
        <v>18</v>
      </c>
      <c r="J128" s="219" t="s">
        <v>811</v>
      </c>
      <c r="K128" s="220"/>
      <c r="L128" s="220"/>
      <c r="M128" s="220"/>
      <c r="N128" s="220"/>
      <c r="O128" s="220"/>
      <c r="P128" s="222" t="n">
        <v>267755</v>
      </c>
      <c r="Q128" s="222" t="n">
        <v>0</v>
      </c>
      <c r="R128" s="222" t="n">
        <v>24097.95</v>
      </c>
      <c r="S128" s="222" t="n">
        <v>24097.95</v>
      </c>
      <c r="T128" s="222" t="n">
        <v>0</v>
      </c>
      <c r="U128" s="222" t="n">
        <f aca="false">K128-P128</f>
        <v>-267755</v>
      </c>
      <c r="V128" s="222" t="n">
        <f aca="false">L128-Q128</f>
        <v>0</v>
      </c>
      <c r="W128" s="222" t="n">
        <f aca="false">M128-R128</f>
        <v>-24097.95</v>
      </c>
      <c r="X128" s="222" t="n">
        <f aca="false">N128-S128</f>
        <v>-24097.95</v>
      </c>
      <c r="Y128" s="222" t="n">
        <f aca="false">O128-T128</f>
        <v>0</v>
      </c>
      <c r="Z128" s="219" t="s">
        <v>812</v>
      </c>
      <c r="AA128" s="219" t="s">
        <v>161</v>
      </c>
      <c r="AB128" s="219" t="s">
        <v>811</v>
      </c>
    </row>
    <row r="129" customFormat="false" ht="14.4" hidden="false" customHeight="false" outlineLevel="0" collapsed="false">
      <c r="A129" s="219" t="s">
        <v>151</v>
      </c>
      <c r="B129" s="221" t="n">
        <v>43132</v>
      </c>
      <c r="C129" s="221" t="n">
        <v>43132</v>
      </c>
      <c r="D129" s="219" t="s">
        <v>456</v>
      </c>
      <c r="E129" s="220" t="s">
        <v>845</v>
      </c>
      <c r="F129" s="220" t="s">
        <v>846</v>
      </c>
      <c r="G129" s="219" t="s">
        <v>463</v>
      </c>
      <c r="H129" s="219" t="s">
        <v>161</v>
      </c>
      <c r="I129" s="222" t="n">
        <v>18</v>
      </c>
      <c r="J129" s="219" t="s">
        <v>811</v>
      </c>
      <c r="K129" s="220"/>
      <c r="L129" s="220"/>
      <c r="M129" s="220"/>
      <c r="N129" s="220"/>
      <c r="O129" s="220"/>
      <c r="P129" s="222" t="n">
        <v>15300</v>
      </c>
      <c r="Q129" s="222" t="n">
        <v>0</v>
      </c>
      <c r="R129" s="222" t="n">
        <v>1377</v>
      </c>
      <c r="S129" s="222" t="n">
        <v>1377</v>
      </c>
      <c r="T129" s="222" t="n">
        <v>0</v>
      </c>
      <c r="U129" s="222" t="n">
        <f aca="false">K129-P129</f>
        <v>-15300</v>
      </c>
      <c r="V129" s="222" t="n">
        <f aca="false">L129-Q129</f>
        <v>0</v>
      </c>
      <c r="W129" s="222" t="n">
        <f aca="false">M129-R129</f>
        <v>-1377</v>
      </c>
      <c r="X129" s="222" t="n">
        <f aca="false">N129-S129</f>
        <v>-1377</v>
      </c>
      <c r="Y129" s="222" t="n">
        <f aca="false">O129-T129</f>
        <v>0</v>
      </c>
      <c r="Z129" s="219" t="s">
        <v>812</v>
      </c>
      <c r="AA129" s="219" t="s">
        <v>161</v>
      </c>
      <c r="AB129" s="219" t="s">
        <v>811</v>
      </c>
    </row>
    <row r="130" customFormat="false" ht="14.4" hidden="false" customHeight="false" outlineLevel="0" collapsed="false">
      <c r="A130" s="219" t="s">
        <v>151</v>
      </c>
      <c r="B130" s="221" t="n">
        <v>43132</v>
      </c>
      <c r="C130" s="221" t="n">
        <v>43132</v>
      </c>
      <c r="D130" s="219" t="s">
        <v>456</v>
      </c>
      <c r="E130" s="220" t="s">
        <v>876</v>
      </c>
      <c r="F130" s="220" t="s">
        <v>877</v>
      </c>
      <c r="G130" s="219" t="s">
        <v>463</v>
      </c>
      <c r="H130" s="219" t="s">
        <v>161</v>
      </c>
      <c r="I130" s="222" t="n">
        <v>18</v>
      </c>
      <c r="J130" s="219" t="s">
        <v>811</v>
      </c>
      <c r="K130" s="220"/>
      <c r="L130" s="220"/>
      <c r="M130" s="220"/>
      <c r="N130" s="220"/>
      <c r="O130" s="220"/>
      <c r="P130" s="222" t="n">
        <v>413400</v>
      </c>
      <c r="Q130" s="222" t="n">
        <v>0</v>
      </c>
      <c r="R130" s="222" t="n">
        <v>37206</v>
      </c>
      <c r="S130" s="222" t="n">
        <v>37206</v>
      </c>
      <c r="T130" s="222" t="n">
        <v>0</v>
      </c>
      <c r="U130" s="222" t="n">
        <f aca="false">K130-P130</f>
        <v>-413400</v>
      </c>
      <c r="V130" s="222" t="n">
        <f aca="false">L130-Q130</f>
        <v>0</v>
      </c>
      <c r="W130" s="222" t="n">
        <f aca="false">M130-R130</f>
        <v>-37206</v>
      </c>
      <c r="X130" s="222" t="n">
        <f aca="false">N130-S130</f>
        <v>-37206</v>
      </c>
      <c r="Y130" s="222" t="n">
        <f aca="false">O130-T130</f>
        <v>0</v>
      </c>
      <c r="Z130" s="219" t="s">
        <v>812</v>
      </c>
      <c r="AA130" s="219" t="s">
        <v>161</v>
      </c>
      <c r="AB130" s="219" t="s">
        <v>811</v>
      </c>
    </row>
    <row r="131" customFormat="false" ht="14.4" hidden="false" customHeight="false" outlineLevel="0" collapsed="false">
      <c r="A131" s="219" t="s">
        <v>151</v>
      </c>
      <c r="B131" s="221" t="n">
        <v>43132</v>
      </c>
      <c r="C131" s="221" t="n">
        <v>43132</v>
      </c>
      <c r="D131" s="219" t="s">
        <v>456</v>
      </c>
      <c r="E131" s="220" t="s">
        <v>825</v>
      </c>
      <c r="F131" s="220" t="s">
        <v>826</v>
      </c>
      <c r="G131" s="219" t="s">
        <v>463</v>
      </c>
      <c r="H131" s="219" t="s">
        <v>161</v>
      </c>
      <c r="I131" s="222" t="n">
        <v>18</v>
      </c>
      <c r="J131" s="219" t="s">
        <v>811</v>
      </c>
      <c r="K131" s="220"/>
      <c r="L131" s="220"/>
      <c r="M131" s="220"/>
      <c r="N131" s="220"/>
      <c r="O131" s="220"/>
      <c r="P131" s="222" t="n">
        <v>10719</v>
      </c>
      <c r="Q131" s="222" t="n">
        <v>0</v>
      </c>
      <c r="R131" s="222" t="n">
        <v>964.71</v>
      </c>
      <c r="S131" s="222" t="n">
        <v>964.71</v>
      </c>
      <c r="T131" s="222" t="n">
        <v>0</v>
      </c>
      <c r="U131" s="222" t="n">
        <f aca="false">K131-P131</f>
        <v>-10719</v>
      </c>
      <c r="V131" s="222" t="n">
        <f aca="false">L131-Q131</f>
        <v>0</v>
      </c>
      <c r="W131" s="222" t="n">
        <f aca="false">M131-R131</f>
        <v>-964.71</v>
      </c>
      <c r="X131" s="222" t="n">
        <f aca="false">N131-S131</f>
        <v>-964.71</v>
      </c>
      <c r="Y131" s="222" t="n">
        <f aca="false">O131-T131</f>
        <v>0</v>
      </c>
      <c r="Z131" s="219" t="s">
        <v>812</v>
      </c>
      <c r="AA131" s="219" t="s">
        <v>161</v>
      </c>
      <c r="AB131" s="219" t="s">
        <v>811</v>
      </c>
    </row>
    <row r="132" customFormat="false" ht="14.4" hidden="false" customHeight="false" outlineLevel="0" collapsed="false">
      <c r="A132" s="219" t="s">
        <v>151</v>
      </c>
      <c r="B132" s="221" t="n">
        <v>43132</v>
      </c>
      <c r="C132" s="221" t="n">
        <v>43132</v>
      </c>
      <c r="D132" s="219" t="s">
        <v>456</v>
      </c>
      <c r="E132" s="220" t="s">
        <v>878</v>
      </c>
      <c r="F132" s="220" t="s">
        <v>755</v>
      </c>
      <c r="G132" s="219" t="s">
        <v>463</v>
      </c>
      <c r="H132" s="219" t="s">
        <v>161</v>
      </c>
      <c r="I132" s="222" t="n">
        <v>5</v>
      </c>
      <c r="J132" s="219" t="s">
        <v>811</v>
      </c>
      <c r="K132" s="220"/>
      <c r="L132" s="220"/>
      <c r="M132" s="220"/>
      <c r="N132" s="220"/>
      <c r="O132" s="220"/>
      <c r="P132" s="222" t="n">
        <v>1931347.69</v>
      </c>
      <c r="Q132" s="222" t="n">
        <v>0</v>
      </c>
      <c r="R132" s="222" t="n">
        <v>48283.69</v>
      </c>
      <c r="S132" s="222" t="n">
        <v>48283.69</v>
      </c>
      <c r="T132" s="222" t="n">
        <v>0</v>
      </c>
      <c r="U132" s="222" t="n">
        <f aca="false">K132-P132</f>
        <v>-1931347.69</v>
      </c>
      <c r="V132" s="222" t="n">
        <f aca="false">L132-Q132</f>
        <v>0</v>
      </c>
      <c r="W132" s="222" t="n">
        <f aca="false">M132-R132</f>
        <v>-48283.69</v>
      </c>
      <c r="X132" s="222" t="n">
        <f aca="false">N132-S132</f>
        <v>-48283.69</v>
      </c>
      <c r="Y132" s="222" t="n">
        <f aca="false">O132-T132</f>
        <v>0</v>
      </c>
      <c r="Z132" s="219" t="s">
        <v>812</v>
      </c>
      <c r="AA132" s="219" t="s">
        <v>161</v>
      </c>
      <c r="AB132" s="219" t="s">
        <v>811</v>
      </c>
    </row>
    <row r="133" customFormat="false" ht="14.4" hidden="false" customHeight="false" outlineLevel="0" collapsed="false">
      <c r="A133" s="219" t="s">
        <v>151</v>
      </c>
      <c r="B133" s="221" t="n">
        <v>43132</v>
      </c>
      <c r="C133" s="221" t="n">
        <v>43132</v>
      </c>
      <c r="D133" s="219" t="s">
        <v>456</v>
      </c>
      <c r="E133" s="220" t="s">
        <v>847</v>
      </c>
      <c r="F133" s="220" t="s">
        <v>465</v>
      </c>
      <c r="G133" s="219" t="s">
        <v>463</v>
      </c>
      <c r="H133" s="219" t="s">
        <v>161</v>
      </c>
      <c r="I133" s="222" t="n">
        <v>18</v>
      </c>
      <c r="J133" s="219" t="s">
        <v>811</v>
      </c>
      <c r="K133" s="220"/>
      <c r="L133" s="220"/>
      <c r="M133" s="220"/>
      <c r="N133" s="220"/>
      <c r="O133" s="220"/>
      <c r="P133" s="222" t="n">
        <v>300000</v>
      </c>
      <c r="Q133" s="222" t="n">
        <v>0</v>
      </c>
      <c r="R133" s="222" t="n">
        <v>27000</v>
      </c>
      <c r="S133" s="222" t="n">
        <v>27000</v>
      </c>
      <c r="T133" s="222" t="n">
        <v>0</v>
      </c>
      <c r="U133" s="222" t="n">
        <f aca="false">K133-P133</f>
        <v>-300000</v>
      </c>
      <c r="V133" s="222" t="n">
        <f aca="false">L133-Q133</f>
        <v>0</v>
      </c>
      <c r="W133" s="222" t="n">
        <f aca="false">M133-R133</f>
        <v>-27000</v>
      </c>
      <c r="X133" s="222" t="n">
        <f aca="false">N133-S133</f>
        <v>-27000</v>
      </c>
      <c r="Y133" s="222" t="n">
        <f aca="false">O133-T133</f>
        <v>0</v>
      </c>
      <c r="Z133" s="219" t="s">
        <v>812</v>
      </c>
      <c r="AA133" s="219" t="s">
        <v>161</v>
      </c>
      <c r="AB133" s="219" t="s">
        <v>811</v>
      </c>
    </row>
    <row r="134" customFormat="false" ht="14.4" hidden="false" customHeight="false" outlineLevel="0" collapsed="false">
      <c r="A134" s="219" t="s">
        <v>151</v>
      </c>
      <c r="B134" s="221" t="n">
        <v>43132</v>
      </c>
      <c r="C134" s="221" t="n">
        <v>43132</v>
      </c>
      <c r="D134" s="219" t="s">
        <v>456</v>
      </c>
      <c r="E134" s="220" t="s">
        <v>916</v>
      </c>
      <c r="F134" s="220" t="s">
        <v>917</v>
      </c>
      <c r="G134" s="219" t="s">
        <v>463</v>
      </c>
      <c r="H134" s="219" t="s">
        <v>161</v>
      </c>
      <c r="I134" s="222" t="n">
        <v>18</v>
      </c>
      <c r="J134" s="219" t="s">
        <v>811</v>
      </c>
      <c r="K134" s="220"/>
      <c r="L134" s="220"/>
      <c r="M134" s="220"/>
      <c r="N134" s="220"/>
      <c r="O134" s="220"/>
      <c r="P134" s="222" t="n">
        <v>3789.82</v>
      </c>
      <c r="Q134" s="222" t="n">
        <v>0</v>
      </c>
      <c r="R134" s="222" t="n">
        <v>341.08</v>
      </c>
      <c r="S134" s="222" t="n">
        <v>341.08</v>
      </c>
      <c r="T134" s="222" t="n">
        <v>0</v>
      </c>
      <c r="U134" s="222" t="n">
        <f aca="false">K134-P134</f>
        <v>-3789.82</v>
      </c>
      <c r="V134" s="222" t="n">
        <f aca="false">L134-Q134</f>
        <v>0</v>
      </c>
      <c r="W134" s="222" t="n">
        <f aca="false">M134-R134</f>
        <v>-341.08</v>
      </c>
      <c r="X134" s="222" t="n">
        <f aca="false">N134-S134</f>
        <v>-341.08</v>
      </c>
      <c r="Y134" s="222" t="n">
        <f aca="false">O134-T134</f>
        <v>0</v>
      </c>
      <c r="Z134" s="219" t="s">
        <v>812</v>
      </c>
      <c r="AA134" s="219" t="s">
        <v>161</v>
      </c>
      <c r="AB134" s="219" t="s">
        <v>811</v>
      </c>
    </row>
    <row r="135" customFormat="false" ht="14.4" hidden="false" customHeight="false" outlineLevel="0" collapsed="false">
      <c r="A135" s="219" t="s">
        <v>151</v>
      </c>
      <c r="B135" s="221" t="n">
        <v>43132</v>
      </c>
      <c r="C135" s="221" t="n">
        <v>43132</v>
      </c>
      <c r="D135" s="219" t="s">
        <v>456</v>
      </c>
      <c r="E135" s="220" t="s">
        <v>868</v>
      </c>
      <c r="F135" s="220" t="s">
        <v>869</v>
      </c>
      <c r="G135" s="219" t="s">
        <v>463</v>
      </c>
      <c r="H135" s="219" t="s">
        <v>161</v>
      </c>
      <c r="I135" s="222" t="n">
        <v>5</v>
      </c>
      <c r="J135" s="219" t="s">
        <v>811</v>
      </c>
      <c r="K135" s="220"/>
      <c r="L135" s="220"/>
      <c r="M135" s="220"/>
      <c r="N135" s="220"/>
      <c r="O135" s="220"/>
      <c r="P135" s="222" t="n">
        <v>7476721.94</v>
      </c>
      <c r="Q135" s="222" t="n">
        <v>0</v>
      </c>
      <c r="R135" s="222" t="n">
        <v>186918.05</v>
      </c>
      <c r="S135" s="222" t="n">
        <v>186918.05</v>
      </c>
      <c r="T135" s="222" t="n">
        <v>0</v>
      </c>
      <c r="U135" s="222" t="n">
        <f aca="false">K135-P135</f>
        <v>-7476721.94</v>
      </c>
      <c r="V135" s="222" t="n">
        <f aca="false">L135-Q135</f>
        <v>0</v>
      </c>
      <c r="W135" s="222" t="n">
        <f aca="false">M135-R135</f>
        <v>-186918.05</v>
      </c>
      <c r="X135" s="222" t="n">
        <f aca="false">N135-S135</f>
        <v>-186918.05</v>
      </c>
      <c r="Y135" s="222" t="n">
        <f aca="false">O135-T135</f>
        <v>0</v>
      </c>
      <c r="Z135" s="219" t="s">
        <v>812</v>
      </c>
      <c r="AA135" s="219" t="s">
        <v>161</v>
      </c>
      <c r="AB135" s="219" t="s">
        <v>811</v>
      </c>
    </row>
    <row r="136" customFormat="false" ht="14.4" hidden="false" customHeight="false" outlineLevel="0" collapsed="false">
      <c r="A136" s="219" t="s">
        <v>151</v>
      </c>
      <c r="B136" s="221" t="n">
        <v>43132</v>
      </c>
      <c r="C136" s="221" t="n">
        <v>43132</v>
      </c>
      <c r="D136" s="219" t="s">
        <v>456</v>
      </c>
      <c r="E136" s="220" t="s">
        <v>880</v>
      </c>
      <c r="F136" s="220" t="s">
        <v>602</v>
      </c>
      <c r="G136" s="219" t="s">
        <v>463</v>
      </c>
      <c r="H136" s="219" t="s">
        <v>161</v>
      </c>
      <c r="I136" s="222" t="n">
        <v>5</v>
      </c>
      <c r="J136" s="219" t="s">
        <v>811</v>
      </c>
      <c r="K136" s="220"/>
      <c r="L136" s="220"/>
      <c r="M136" s="220"/>
      <c r="N136" s="220"/>
      <c r="O136" s="220"/>
      <c r="P136" s="222" t="n">
        <v>9866232.41</v>
      </c>
      <c r="Q136" s="222" t="n">
        <v>0</v>
      </c>
      <c r="R136" s="222" t="n">
        <v>246655.79</v>
      </c>
      <c r="S136" s="222" t="n">
        <v>246655.79</v>
      </c>
      <c r="T136" s="222" t="n">
        <v>0</v>
      </c>
      <c r="U136" s="222" t="n">
        <f aca="false">K136-P136</f>
        <v>-9866232.41</v>
      </c>
      <c r="V136" s="222" t="n">
        <f aca="false">L136-Q136</f>
        <v>0</v>
      </c>
      <c r="W136" s="222" t="n">
        <f aca="false">M136-R136</f>
        <v>-246655.79</v>
      </c>
      <c r="X136" s="222" t="n">
        <f aca="false">N136-S136</f>
        <v>-246655.79</v>
      </c>
      <c r="Y136" s="222" t="n">
        <f aca="false">O136-T136</f>
        <v>0</v>
      </c>
      <c r="Z136" s="219" t="s">
        <v>812</v>
      </c>
      <c r="AA136" s="219" t="s">
        <v>161</v>
      </c>
      <c r="AB136" s="219" t="s">
        <v>811</v>
      </c>
    </row>
    <row r="137" customFormat="false" ht="14.4" hidden="false" customHeight="false" outlineLevel="0" collapsed="false">
      <c r="A137" s="219" t="s">
        <v>151</v>
      </c>
      <c r="B137" s="221" t="n">
        <v>43132</v>
      </c>
      <c r="C137" s="221" t="n">
        <v>43132</v>
      </c>
      <c r="D137" s="219" t="s">
        <v>456</v>
      </c>
      <c r="E137" s="220" t="s">
        <v>855</v>
      </c>
      <c r="F137" s="220" t="s">
        <v>644</v>
      </c>
      <c r="G137" s="219" t="s">
        <v>463</v>
      </c>
      <c r="H137" s="219" t="s">
        <v>161</v>
      </c>
      <c r="I137" s="222" t="n">
        <v>5</v>
      </c>
      <c r="J137" s="219" t="s">
        <v>811</v>
      </c>
      <c r="K137" s="220"/>
      <c r="L137" s="220"/>
      <c r="M137" s="220"/>
      <c r="N137" s="220"/>
      <c r="O137" s="220"/>
      <c r="P137" s="222" t="n">
        <v>11806280.42</v>
      </c>
      <c r="Q137" s="222" t="n">
        <v>0</v>
      </c>
      <c r="R137" s="222" t="n">
        <v>295157.01</v>
      </c>
      <c r="S137" s="222" t="n">
        <v>295157.01</v>
      </c>
      <c r="T137" s="222" t="n">
        <v>0</v>
      </c>
      <c r="U137" s="222" t="n">
        <f aca="false">K137-P137</f>
        <v>-11806280.42</v>
      </c>
      <c r="V137" s="222" t="n">
        <f aca="false">L137-Q137</f>
        <v>0</v>
      </c>
      <c r="W137" s="222" t="n">
        <f aca="false">M137-R137</f>
        <v>-295157.01</v>
      </c>
      <c r="X137" s="222" t="n">
        <f aca="false">N137-S137</f>
        <v>-295157.01</v>
      </c>
      <c r="Y137" s="222" t="n">
        <f aca="false">O137-T137</f>
        <v>0</v>
      </c>
      <c r="Z137" s="219" t="s">
        <v>812</v>
      </c>
      <c r="AA137" s="219" t="s">
        <v>161</v>
      </c>
      <c r="AB137" s="219" t="s">
        <v>811</v>
      </c>
    </row>
    <row r="138" customFormat="false" ht="14.4" hidden="false" customHeight="false" outlineLevel="0" collapsed="false">
      <c r="A138" s="219" t="s">
        <v>151</v>
      </c>
      <c r="B138" s="221" t="n">
        <v>43132</v>
      </c>
      <c r="C138" s="221" t="n">
        <v>43132</v>
      </c>
      <c r="D138" s="219" t="s">
        <v>456</v>
      </c>
      <c r="E138" s="220" t="s">
        <v>918</v>
      </c>
      <c r="F138" s="220" t="s">
        <v>919</v>
      </c>
      <c r="G138" s="219" t="s">
        <v>463</v>
      </c>
      <c r="H138" s="219" t="s">
        <v>161</v>
      </c>
      <c r="I138" s="222" t="n">
        <v>5</v>
      </c>
      <c r="J138" s="219" t="s">
        <v>811</v>
      </c>
      <c r="K138" s="220"/>
      <c r="L138" s="220"/>
      <c r="M138" s="220"/>
      <c r="N138" s="220"/>
      <c r="O138" s="220"/>
      <c r="P138" s="222" t="n">
        <v>1936603</v>
      </c>
      <c r="Q138" s="222" t="n">
        <v>0</v>
      </c>
      <c r="R138" s="222" t="n">
        <v>48415</v>
      </c>
      <c r="S138" s="222" t="n">
        <v>48415</v>
      </c>
      <c r="T138" s="222" t="n">
        <v>0</v>
      </c>
      <c r="U138" s="222" t="n">
        <f aca="false">K138-P138</f>
        <v>-1936603</v>
      </c>
      <c r="V138" s="222" t="n">
        <f aca="false">L138-Q138</f>
        <v>0</v>
      </c>
      <c r="W138" s="222" t="n">
        <f aca="false">M138-R138</f>
        <v>-48415</v>
      </c>
      <c r="X138" s="222" t="n">
        <f aca="false">N138-S138</f>
        <v>-48415</v>
      </c>
      <c r="Y138" s="222" t="n">
        <f aca="false">O138-T138</f>
        <v>0</v>
      </c>
      <c r="Z138" s="219" t="s">
        <v>812</v>
      </c>
      <c r="AA138" s="219" t="s">
        <v>161</v>
      </c>
      <c r="AB138" s="219" t="s">
        <v>811</v>
      </c>
    </row>
    <row r="139" customFormat="false" ht="14.4" hidden="false" customHeight="false" outlineLevel="0" collapsed="false">
      <c r="A139" s="219" t="s">
        <v>151</v>
      </c>
      <c r="B139" s="221" t="n">
        <v>43132</v>
      </c>
      <c r="C139" s="221" t="n">
        <v>43132</v>
      </c>
      <c r="D139" s="219" t="s">
        <v>456</v>
      </c>
      <c r="E139" s="220" t="s">
        <v>887</v>
      </c>
      <c r="F139" s="220" t="s">
        <v>577</v>
      </c>
      <c r="G139" s="219" t="s">
        <v>463</v>
      </c>
      <c r="H139" s="219" t="s">
        <v>161</v>
      </c>
      <c r="I139" s="222" t="n">
        <v>5</v>
      </c>
      <c r="J139" s="219" t="s">
        <v>811</v>
      </c>
      <c r="K139" s="220"/>
      <c r="L139" s="220"/>
      <c r="M139" s="220"/>
      <c r="N139" s="220"/>
      <c r="O139" s="220"/>
      <c r="P139" s="222" t="n">
        <v>13529517</v>
      </c>
      <c r="Q139" s="222" t="n">
        <v>0</v>
      </c>
      <c r="R139" s="222" t="n">
        <v>338237.94</v>
      </c>
      <c r="S139" s="222" t="n">
        <v>338237.94</v>
      </c>
      <c r="T139" s="222" t="n">
        <v>0</v>
      </c>
      <c r="U139" s="222" t="n">
        <f aca="false">K139-P139</f>
        <v>-13529517</v>
      </c>
      <c r="V139" s="222" t="n">
        <f aca="false">L139-Q139</f>
        <v>0</v>
      </c>
      <c r="W139" s="222" t="n">
        <f aca="false">M139-R139</f>
        <v>-338237.94</v>
      </c>
      <c r="X139" s="222" t="n">
        <f aca="false">N139-S139</f>
        <v>-338237.94</v>
      </c>
      <c r="Y139" s="222" t="n">
        <f aca="false">O139-T139</f>
        <v>0</v>
      </c>
      <c r="Z139" s="219" t="s">
        <v>812</v>
      </c>
      <c r="AA139" s="219" t="s">
        <v>161</v>
      </c>
      <c r="AB139" s="219" t="s">
        <v>811</v>
      </c>
    </row>
    <row r="140" customFormat="false" ht="14.4" hidden="false" customHeight="false" outlineLevel="0" collapsed="false">
      <c r="A140" s="219" t="s">
        <v>151</v>
      </c>
      <c r="B140" s="221" t="n">
        <v>43132</v>
      </c>
      <c r="C140" s="221" t="n">
        <v>43132</v>
      </c>
      <c r="D140" s="219" t="s">
        <v>456</v>
      </c>
      <c r="E140" s="220" t="s">
        <v>888</v>
      </c>
      <c r="F140" s="220" t="s">
        <v>613</v>
      </c>
      <c r="G140" s="219" t="s">
        <v>463</v>
      </c>
      <c r="H140" s="219" t="s">
        <v>161</v>
      </c>
      <c r="I140" s="222" t="n">
        <v>5</v>
      </c>
      <c r="J140" s="219" t="s">
        <v>811</v>
      </c>
      <c r="K140" s="220"/>
      <c r="L140" s="220"/>
      <c r="M140" s="220"/>
      <c r="N140" s="220"/>
      <c r="O140" s="220"/>
      <c r="P140" s="222" t="n">
        <v>7666178.8</v>
      </c>
      <c r="Q140" s="222" t="n">
        <v>0</v>
      </c>
      <c r="R140" s="222" t="n">
        <v>191654.67</v>
      </c>
      <c r="S140" s="222" t="n">
        <v>191654.67</v>
      </c>
      <c r="T140" s="222" t="n">
        <v>0</v>
      </c>
      <c r="U140" s="222" t="n">
        <f aca="false">K140-P140</f>
        <v>-7666178.8</v>
      </c>
      <c r="V140" s="222" t="n">
        <f aca="false">L140-Q140</f>
        <v>0</v>
      </c>
      <c r="W140" s="222" t="n">
        <f aca="false">M140-R140</f>
        <v>-191654.67</v>
      </c>
      <c r="X140" s="222" t="n">
        <f aca="false">N140-S140</f>
        <v>-191654.67</v>
      </c>
      <c r="Y140" s="222" t="n">
        <f aca="false">O140-T140</f>
        <v>0</v>
      </c>
      <c r="Z140" s="219" t="s">
        <v>812</v>
      </c>
      <c r="AA140" s="219" t="s">
        <v>161</v>
      </c>
      <c r="AB140" s="219" t="s">
        <v>811</v>
      </c>
    </row>
    <row r="141" customFormat="false" ht="14.4" hidden="false" customHeight="false" outlineLevel="0" collapsed="false">
      <c r="A141" s="219" t="s">
        <v>151</v>
      </c>
      <c r="B141" s="221" t="n">
        <v>43132</v>
      </c>
      <c r="C141" s="221" t="n">
        <v>43132</v>
      </c>
      <c r="D141" s="219" t="s">
        <v>456</v>
      </c>
      <c r="E141" s="220" t="s">
        <v>889</v>
      </c>
      <c r="F141" s="220" t="s">
        <v>786</v>
      </c>
      <c r="G141" s="219" t="s">
        <v>463</v>
      </c>
      <c r="H141" s="219" t="s">
        <v>161</v>
      </c>
      <c r="I141" s="222" t="n">
        <v>5</v>
      </c>
      <c r="J141" s="219" t="s">
        <v>811</v>
      </c>
      <c r="K141" s="220"/>
      <c r="L141" s="220"/>
      <c r="M141" s="220"/>
      <c r="N141" s="220"/>
      <c r="O141" s="220"/>
      <c r="P141" s="222" t="n">
        <v>13296244</v>
      </c>
      <c r="Q141" s="222" t="n">
        <v>0</v>
      </c>
      <c r="R141" s="222" t="n">
        <v>332406.11</v>
      </c>
      <c r="S141" s="222" t="n">
        <v>332406.11</v>
      </c>
      <c r="T141" s="222" t="n">
        <v>0</v>
      </c>
      <c r="U141" s="222" t="n">
        <f aca="false">K141-P141</f>
        <v>-13296244</v>
      </c>
      <c r="V141" s="222" t="n">
        <f aca="false">L141-Q141</f>
        <v>0</v>
      </c>
      <c r="W141" s="222" t="n">
        <f aca="false">M141-R141</f>
        <v>-332406.11</v>
      </c>
      <c r="X141" s="222" t="n">
        <f aca="false">N141-S141</f>
        <v>-332406.11</v>
      </c>
      <c r="Y141" s="222" t="n">
        <f aca="false">O141-T141</f>
        <v>0</v>
      </c>
      <c r="Z141" s="219" t="s">
        <v>812</v>
      </c>
      <c r="AA141" s="219" t="s">
        <v>161</v>
      </c>
      <c r="AB141" s="219" t="s">
        <v>811</v>
      </c>
    </row>
    <row r="142" customFormat="false" ht="14.4" hidden="false" customHeight="false" outlineLevel="0" collapsed="false">
      <c r="A142" s="219" t="s">
        <v>151</v>
      </c>
      <c r="B142" s="221" t="n">
        <v>43132</v>
      </c>
      <c r="C142" s="221" t="n">
        <v>43132</v>
      </c>
      <c r="D142" s="219" t="s">
        <v>456</v>
      </c>
      <c r="E142" s="220" t="s">
        <v>920</v>
      </c>
      <c r="F142" s="220" t="s">
        <v>921</v>
      </c>
      <c r="G142" s="219" t="s">
        <v>463</v>
      </c>
      <c r="H142" s="219" t="s">
        <v>161</v>
      </c>
      <c r="I142" s="222" t="n">
        <v>5</v>
      </c>
      <c r="J142" s="219" t="s">
        <v>811</v>
      </c>
      <c r="K142" s="220"/>
      <c r="L142" s="220"/>
      <c r="M142" s="220"/>
      <c r="N142" s="220"/>
      <c r="O142" s="220"/>
      <c r="P142" s="222" t="n">
        <v>20994095.33</v>
      </c>
      <c r="Q142" s="222" t="n">
        <v>0</v>
      </c>
      <c r="R142" s="222" t="n">
        <v>524852.4</v>
      </c>
      <c r="S142" s="222" t="n">
        <v>524852.4</v>
      </c>
      <c r="T142" s="222" t="n">
        <v>0</v>
      </c>
      <c r="U142" s="222" t="n">
        <f aca="false">K142-P142</f>
        <v>-20994095.33</v>
      </c>
      <c r="V142" s="222" t="n">
        <f aca="false">L142-Q142</f>
        <v>0</v>
      </c>
      <c r="W142" s="222" t="n">
        <f aca="false">M142-R142</f>
        <v>-524852.4</v>
      </c>
      <c r="X142" s="222" t="n">
        <f aca="false">N142-S142</f>
        <v>-524852.4</v>
      </c>
      <c r="Y142" s="222" t="n">
        <f aca="false">O142-T142</f>
        <v>0</v>
      </c>
      <c r="Z142" s="219" t="s">
        <v>812</v>
      </c>
      <c r="AA142" s="219" t="s">
        <v>161</v>
      </c>
      <c r="AB142" s="219" t="s">
        <v>811</v>
      </c>
    </row>
    <row r="143" customFormat="false" ht="14.4" hidden="false" customHeight="false" outlineLevel="0" collapsed="false">
      <c r="A143" s="219" t="s">
        <v>151</v>
      </c>
      <c r="B143" s="221" t="n">
        <v>43132</v>
      </c>
      <c r="C143" s="221" t="n">
        <v>43132</v>
      </c>
      <c r="D143" s="219" t="s">
        <v>456</v>
      </c>
      <c r="E143" s="220" t="s">
        <v>922</v>
      </c>
      <c r="F143" s="220" t="s">
        <v>923</v>
      </c>
      <c r="G143" s="219" t="s">
        <v>463</v>
      </c>
      <c r="H143" s="219" t="s">
        <v>161</v>
      </c>
      <c r="I143" s="222" t="n">
        <v>5</v>
      </c>
      <c r="J143" s="219" t="s">
        <v>811</v>
      </c>
      <c r="K143" s="220"/>
      <c r="L143" s="220"/>
      <c r="M143" s="220"/>
      <c r="N143" s="220"/>
      <c r="O143" s="220"/>
      <c r="P143" s="222" t="n">
        <v>1355869.38</v>
      </c>
      <c r="Q143" s="222" t="n">
        <v>0</v>
      </c>
      <c r="R143" s="222" t="n">
        <v>33896.73</v>
      </c>
      <c r="S143" s="222" t="n">
        <v>33896.73</v>
      </c>
      <c r="T143" s="222" t="n">
        <v>0</v>
      </c>
      <c r="U143" s="222" t="n">
        <f aca="false">K143-P143</f>
        <v>-1355869.38</v>
      </c>
      <c r="V143" s="222" t="n">
        <f aca="false">L143-Q143</f>
        <v>0</v>
      </c>
      <c r="W143" s="222" t="n">
        <f aca="false">M143-R143</f>
        <v>-33896.73</v>
      </c>
      <c r="X143" s="222" t="n">
        <f aca="false">N143-S143</f>
        <v>-33896.73</v>
      </c>
      <c r="Y143" s="222" t="n">
        <f aca="false">O143-T143</f>
        <v>0</v>
      </c>
      <c r="Z143" s="219" t="s">
        <v>812</v>
      </c>
      <c r="AA143" s="219" t="s">
        <v>161</v>
      </c>
      <c r="AB143" s="219" t="s">
        <v>811</v>
      </c>
    </row>
    <row r="144" customFormat="false" ht="14.4" hidden="false" customHeight="false" outlineLevel="0" collapsed="false">
      <c r="A144" s="219" t="s">
        <v>151</v>
      </c>
      <c r="B144" s="221" t="n">
        <v>43132</v>
      </c>
      <c r="C144" s="221" t="n">
        <v>43132</v>
      </c>
      <c r="D144" s="219" t="s">
        <v>456</v>
      </c>
      <c r="E144" s="220" t="s">
        <v>891</v>
      </c>
      <c r="F144" s="220" t="s">
        <v>736</v>
      </c>
      <c r="G144" s="219" t="s">
        <v>463</v>
      </c>
      <c r="H144" s="219" t="s">
        <v>161</v>
      </c>
      <c r="I144" s="222" t="n">
        <v>5</v>
      </c>
      <c r="J144" s="219" t="s">
        <v>811</v>
      </c>
      <c r="K144" s="220"/>
      <c r="L144" s="220"/>
      <c r="M144" s="220"/>
      <c r="N144" s="220"/>
      <c r="O144" s="220"/>
      <c r="P144" s="222" t="n">
        <v>27662811</v>
      </c>
      <c r="Q144" s="222" t="n">
        <v>0</v>
      </c>
      <c r="R144" s="222" t="n">
        <v>691570.28</v>
      </c>
      <c r="S144" s="222" t="n">
        <v>691570.28</v>
      </c>
      <c r="T144" s="222" t="n">
        <v>0</v>
      </c>
      <c r="U144" s="222" t="n">
        <f aca="false">K144-P144</f>
        <v>-27662811</v>
      </c>
      <c r="V144" s="222" t="n">
        <f aca="false">L144-Q144</f>
        <v>0</v>
      </c>
      <c r="W144" s="222" t="n">
        <f aca="false">M144-R144</f>
        <v>-691570.28</v>
      </c>
      <c r="X144" s="222" t="n">
        <f aca="false">N144-S144</f>
        <v>-691570.28</v>
      </c>
      <c r="Y144" s="222" t="n">
        <f aca="false">O144-T144</f>
        <v>0</v>
      </c>
      <c r="Z144" s="219" t="s">
        <v>812</v>
      </c>
      <c r="AA144" s="219" t="s">
        <v>161</v>
      </c>
      <c r="AB144" s="219" t="s">
        <v>811</v>
      </c>
    </row>
    <row r="145" customFormat="false" ht="14.4" hidden="false" customHeight="false" outlineLevel="0" collapsed="false">
      <c r="A145" s="219" t="s">
        <v>151</v>
      </c>
      <c r="B145" s="221" t="n">
        <v>43132</v>
      </c>
      <c r="C145" s="221" t="n">
        <v>43132</v>
      </c>
      <c r="D145" s="219" t="s">
        <v>456</v>
      </c>
      <c r="E145" s="220" t="s">
        <v>871</v>
      </c>
      <c r="F145" s="220" t="s">
        <v>872</v>
      </c>
      <c r="G145" s="219" t="s">
        <v>463</v>
      </c>
      <c r="H145" s="219" t="s">
        <v>161</v>
      </c>
      <c r="I145" s="222" t="n">
        <v>5</v>
      </c>
      <c r="J145" s="219" t="s">
        <v>811</v>
      </c>
      <c r="K145" s="220"/>
      <c r="L145" s="220"/>
      <c r="M145" s="220"/>
      <c r="N145" s="220"/>
      <c r="O145" s="220"/>
      <c r="P145" s="222" t="n">
        <v>14121063.36</v>
      </c>
      <c r="Q145" s="222" t="n">
        <v>0</v>
      </c>
      <c r="R145" s="222" t="n">
        <v>353026.58</v>
      </c>
      <c r="S145" s="222" t="n">
        <v>353026.58</v>
      </c>
      <c r="T145" s="222" t="n">
        <v>0</v>
      </c>
      <c r="U145" s="222" t="n">
        <f aca="false">K145-P145</f>
        <v>-14121063.36</v>
      </c>
      <c r="V145" s="222" t="n">
        <f aca="false">L145-Q145</f>
        <v>0</v>
      </c>
      <c r="W145" s="222" t="n">
        <f aca="false">M145-R145</f>
        <v>-353026.58</v>
      </c>
      <c r="X145" s="222" t="n">
        <f aca="false">N145-S145</f>
        <v>-353026.58</v>
      </c>
      <c r="Y145" s="222" t="n">
        <f aca="false">O145-T145</f>
        <v>0</v>
      </c>
      <c r="Z145" s="219" t="s">
        <v>812</v>
      </c>
      <c r="AA145" s="219" t="s">
        <v>161</v>
      </c>
      <c r="AB145" s="219" t="s">
        <v>811</v>
      </c>
    </row>
    <row r="146" customFormat="false" ht="14.4" hidden="false" customHeight="false" outlineLevel="0" collapsed="false">
      <c r="A146" s="219" t="s">
        <v>151</v>
      </c>
      <c r="B146" s="221" t="n">
        <v>43132</v>
      </c>
      <c r="C146" s="221" t="n">
        <v>43132</v>
      </c>
      <c r="D146" s="219" t="s">
        <v>456</v>
      </c>
      <c r="E146" s="220" t="s">
        <v>895</v>
      </c>
      <c r="F146" s="220" t="s">
        <v>592</v>
      </c>
      <c r="G146" s="219" t="s">
        <v>463</v>
      </c>
      <c r="H146" s="219" t="s">
        <v>161</v>
      </c>
      <c r="I146" s="222" t="n">
        <v>18</v>
      </c>
      <c r="J146" s="219" t="s">
        <v>811</v>
      </c>
      <c r="K146" s="220"/>
      <c r="L146" s="220"/>
      <c r="M146" s="220"/>
      <c r="N146" s="220"/>
      <c r="O146" s="220"/>
      <c r="P146" s="222" t="n">
        <v>254.24</v>
      </c>
      <c r="Q146" s="222" t="n">
        <v>0</v>
      </c>
      <c r="R146" s="222" t="n">
        <v>22.88</v>
      </c>
      <c r="S146" s="222" t="n">
        <v>22.88</v>
      </c>
      <c r="T146" s="222" t="n">
        <v>0</v>
      </c>
      <c r="U146" s="222" t="n">
        <f aca="false">K146-P146</f>
        <v>-254.24</v>
      </c>
      <c r="V146" s="222" t="n">
        <f aca="false">L146-Q146</f>
        <v>0</v>
      </c>
      <c r="W146" s="222" t="n">
        <f aca="false">M146-R146</f>
        <v>-22.88</v>
      </c>
      <c r="X146" s="222" t="n">
        <f aca="false">N146-S146</f>
        <v>-22.88</v>
      </c>
      <c r="Y146" s="222" t="n">
        <f aca="false">O146-T146</f>
        <v>0</v>
      </c>
      <c r="Z146" s="219" t="s">
        <v>812</v>
      </c>
      <c r="AA146" s="219" t="s">
        <v>161</v>
      </c>
      <c r="AB146" s="219" t="s">
        <v>811</v>
      </c>
    </row>
    <row r="147" customFormat="false" ht="14.4" hidden="false" customHeight="false" outlineLevel="0" collapsed="false">
      <c r="A147" s="219" t="s">
        <v>151</v>
      </c>
      <c r="B147" s="221" t="n">
        <v>43132</v>
      </c>
      <c r="C147" s="221" t="n">
        <v>43132</v>
      </c>
      <c r="D147" s="219" t="s">
        <v>456</v>
      </c>
      <c r="E147" s="220" t="s">
        <v>896</v>
      </c>
      <c r="F147" s="220" t="s">
        <v>897</v>
      </c>
      <c r="G147" s="219" t="s">
        <v>463</v>
      </c>
      <c r="H147" s="219" t="s">
        <v>161</v>
      </c>
      <c r="I147" s="222" t="n">
        <v>5</v>
      </c>
      <c r="J147" s="219" t="s">
        <v>811</v>
      </c>
      <c r="K147" s="220"/>
      <c r="L147" s="220"/>
      <c r="M147" s="220"/>
      <c r="N147" s="220"/>
      <c r="O147" s="220"/>
      <c r="P147" s="222" t="n">
        <v>3804234</v>
      </c>
      <c r="Q147" s="222" t="n">
        <v>0</v>
      </c>
      <c r="R147" s="222" t="n">
        <v>95106</v>
      </c>
      <c r="S147" s="222" t="n">
        <v>95106</v>
      </c>
      <c r="T147" s="222" t="n">
        <v>0</v>
      </c>
      <c r="U147" s="222" t="n">
        <f aca="false">K147-P147</f>
        <v>-3804234</v>
      </c>
      <c r="V147" s="222" t="n">
        <f aca="false">L147-Q147</f>
        <v>0</v>
      </c>
      <c r="W147" s="222" t="n">
        <f aca="false">M147-R147</f>
        <v>-95106</v>
      </c>
      <c r="X147" s="222" t="n">
        <f aca="false">N147-S147</f>
        <v>-95106</v>
      </c>
      <c r="Y147" s="222" t="n">
        <f aca="false">O147-T147</f>
        <v>0</v>
      </c>
      <c r="Z147" s="219" t="s">
        <v>812</v>
      </c>
      <c r="AA147" s="219" t="s">
        <v>161</v>
      </c>
      <c r="AB147" s="219" t="s">
        <v>811</v>
      </c>
    </row>
    <row r="148" customFormat="false" ht="14.4" hidden="false" customHeight="false" outlineLevel="0" collapsed="false">
      <c r="A148" s="219" t="s">
        <v>151</v>
      </c>
      <c r="B148" s="221" t="n">
        <v>43132</v>
      </c>
      <c r="C148" s="221" t="n">
        <v>43132</v>
      </c>
      <c r="D148" s="219" t="s">
        <v>456</v>
      </c>
      <c r="E148" s="220" t="s">
        <v>924</v>
      </c>
      <c r="F148" s="220" t="s">
        <v>925</v>
      </c>
      <c r="G148" s="219" t="s">
        <v>463</v>
      </c>
      <c r="H148" s="219" t="s">
        <v>161</v>
      </c>
      <c r="I148" s="222" t="n">
        <v>5</v>
      </c>
      <c r="J148" s="219" t="s">
        <v>811</v>
      </c>
      <c r="K148" s="220"/>
      <c r="L148" s="220"/>
      <c r="M148" s="220"/>
      <c r="N148" s="220"/>
      <c r="O148" s="220"/>
      <c r="P148" s="222" t="n">
        <v>5360164.11</v>
      </c>
      <c r="Q148" s="222" t="n">
        <v>0</v>
      </c>
      <c r="R148" s="222" t="n">
        <v>134004.09</v>
      </c>
      <c r="S148" s="222" t="n">
        <v>134004.09</v>
      </c>
      <c r="T148" s="222" t="n">
        <v>0</v>
      </c>
      <c r="U148" s="222" t="n">
        <f aca="false">K148-P148</f>
        <v>-5360164.11</v>
      </c>
      <c r="V148" s="222" t="n">
        <f aca="false">L148-Q148</f>
        <v>0</v>
      </c>
      <c r="W148" s="222" t="n">
        <f aca="false">M148-R148</f>
        <v>-134004.09</v>
      </c>
      <c r="X148" s="222" t="n">
        <f aca="false">N148-S148</f>
        <v>-134004.09</v>
      </c>
      <c r="Y148" s="222" t="n">
        <f aca="false">O148-T148</f>
        <v>0</v>
      </c>
      <c r="Z148" s="219" t="s">
        <v>812</v>
      </c>
      <c r="AA148" s="219" t="s">
        <v>161</v>
      </c>
      <c r="AB148" s="219" t="s">
        <v>811</v>
      </c>
    </row>
    <row r="149" customFormat="false" ht="14.4" hidden="false" customHeight="false" outlineLevel="0" collapsed="false">
      <c r="A149" s="219" t="s">
        <v>151</v>
      </c>
      <c r="B149" s="221" t="n">
        <v>43132</v>
      </c>
      <c r="C149" s="221" t="n">
        <v>43132</v>
      </c>
      <c r="D149" s="219" t="s">
        <v>456</v>
      </c>
      <c r="E149" s="220" t="s">
        <v>873</v>
      </c>
      <c r="F149" s="220" t="s">
        <v>786</v>
      </c>
      <c r="G149" s="219" t="s">
        <v>463</v>
      </c>
      <c r="H149" s="219" t="s">
        <v>161</v>
      </c>
      <c r="I149" s="222" t="n">
        <v>5</v>
      </c>
      <c r="J149" s="219" t="s">
        <v>811</v>
      </c>
      <c r="K149" s="220"/>
      <c r="L149" s="220"/>
      <c r="M149" s="220"/>
      <c r="N149" s="220"/>
      <c r="O149" s="220"/>
      <c r="P149" s="222" t="n">
        <v>9641689.29</v>
      </c>
      <c r="Q149" s="222" t="n">
        <v>0</v>
      </c>
      <c r="R149" s="222" t="n">
        <v>241042.24</v>
      </c>
      <c r="S149" s="222" t="n">
        <v>241042.24</v>
      </c>
      <c r="T149" s="222" t="n">
        <v>0</v>
      </c>
      <c r="U149" s="222" t="n">
        <f aca="false">K149-P149</f>
        <v>-9641689.29</v>
      </c>
      <c r="V149" s="222" t="n">
        <f aca="false">L149-Q149</f>
        <v>0</v>
      </c>
      <c r="W149" s="222" t="n">
        <f aca="false">M149-R149</f>
        <v>-241042.24</v>
      </c>
      <c r="X149" s="222" t="n">
        <f aca="false">N149-S149</f>
        <v>-241042.24</v>
      </c>
      <c r="Y149" s="222" t="n">
        <f aca="false">O149-T149</f>
        <v>0</v>
      </c>
      <c r="Z149" s="219" t="s">
        <v>812</v>
      </c>
      <c r="AA149" s="219" t="s">
        <v>161</v>
      </c>
      <c r="AB149" s="219" t="s">
        <v>811</v>
      </c>
    </row>
    <row r="150" customFormat="false" ht="14.4" hidden="false" customHeight="false" outlineLevel="0" collapsed="false">
      <c r="A150" s="219" t="s">
        <v>151</v>
      </c>
      <c r="B150" s="221" t="n">
        <v>43132</v>
      </c>
      <c r="C150" s="221" t="n">
        <v>43132</v>
      </c>
      <c r="D150" s="219" t="s">
        <v>456</v>
      </c>
      <c r="E150" s="220" t="s">
        <v>898</v>
      </c>
      <c r="F150" s="220" t="s">
        <v>899</v>
      </c>
      <c r="G150" s="219" t="s">
        <v>463</v>
      </c>
      <c r="H150" s="219" t="s">
        <v>161</v>
      </c>
      <c r="I150" s="222" t="n">
        <v>5</v>
      </c>
      <c r="J150" s="219" t="s">
        <v>811</v>
      </c>
      <c r="K150" s="220"/>
      <c r="L150" s="220"/>
      <c r="M150" s="220"/>
      <c r="N150" s="220"/>
      <c r="O150" s="220"/>
      <c r="P150" s="222" t="n">
        <v>5776411.8</v>
      </c>
      <c r="Q150" s="222" t="n">
        <v>0</v>
      </c>
      <c r="R150" s="222" t="n">
        <v>144410.3</v>
      </c>
      <c r="S150" s="222" t="n">
        <v>144410.3</v>
      </c>
      <c r="T150" s="222" t="n">
        <v>0</v>
      </c>
      <c r="U150" s="222" t="n">
        <f aca="false">K150-P150</f>
        <v>-5776411.8</v>
      </c>
      <c r="V150" s="222" t="n">
        <f aca="false">L150-Q150</f>
        <v>0</v>
      </c>
      <c r="W150" s="222" t="n">
        <f aca="false">M150-R150</f>
        <v>-144410.3</v>
      </c>
      <c r="X150" s="222" t="n">
        <f aca="false">N150-S150</f>
        <v>-144410.3</v>
      </c>
      <c r="Y150" s="222" t="n">
        <f aca="false">O150-T150</f>
        <v>0</v>
      </c>
      <c r="Z150" s="219" t="s">
        <v>812</v>
      </c>
      <c r="AA150" s="219" t="s">
        <v>161</v>
      </c>
      <c r="AB150" s="219" t="s">
        <v>811</v>
      </c>
    </row>
    <row r="151" customFormat="false" ht="14.4" hidden="false" customHeight="false" outlineLevel="0" collapsed="false">
      <c r="A151" s="219" t="s">
        <v>151</v>
      </c>
      <c r="B151" s="221" t="n">
        <v>43132</v>
      </c>
      <c r="C151" s="221" t="n">
        <v>43132</v>
      </c>
      <c r="D151" s="219" t="s">
        <v>456</v>
      </c>
      <c r="E151" s="220" t="s">
        <v>900</v>
      </c>
      <c r="F151" s="220" t="s">
        <v>901</v>
      </c>
      <c r="G151" s="219" t="s">
        <v>463</v>
      </c>
      <c r="H151" s="219" t="s">
        <v>161</v>
      </c>
      <c r="I151" s="222" t="n">
        <v>5</v>
      </c>
      <c r="J151" s="219" t="s">
        <v>811</v>
      </c>
      <c r="K151" s="220"/>
      <c r="L151" s="220"/>
      <c r="M151" s="220"/>
      <c r="N151" s="220"/>
      <c r="O151" s="220"/>
      <c r="P151" s="222" t="n">
        <v>19439420</v>
      </c>
      <c r="Q151" s="222" t="n">
        <v>0</v>
      </c>
      <c r="R151" s="222" t="n">
        <v>485986</v>
      </c>
      <c r="S151" s="222" t="n">
        <v>485986</v>
      </c>
      <c r="T151" s="222" t="n">
        <v>0</v>
      </c>
      <c r="U151" s="222" t="n">
        <f aca="false">K151-P151</f>
        <v>-19439420</v>
      </c>
      <c r="V151" s="222" t="n">
        <f aca="false">L151-Q151</f>
        <v>0</v>
      </c>
      <c r="W151" s="222" t="n">
        <f aca="false">M151-R151</f>
        <v>-485986</v>
      </c>
      <c r="X151" s="222" t="n">
        <f aca="false">N151-S151</f>
        <v>-485986</v>
      </c>
      <c r="Y151" s="222" t="n">
        <f aca="false">O151-T151</f>
        <v>0</v>
      </c>
      <c r="Z151" s="219" t="s">
        <v>812</v>
      </c>
      <c r="AA151" s="219" t="s">
        <v>161</v>
      </c>
      <c r="AB151" s="219" t="s">
        <v>811</v>
      </c>
    </row>
    <row r="152" customFormat="false" ht="14.4" hidden="false" customHeight="false" outlineLevel="0" collapsed="false">
      <c r="A152" s="219" t="s">
        <v>151</v>
      </c>
      <c r="B152" s="221" t="n">
        <v>43132</v>
      </c>
      <c r="C152" s="221" t="n">
        <v>43132</v>
      </c>
      <c r="D152" s="219" t="s">
        <v>456</v>
      </c>
      <c r="E152" s="220" t="s">
        <v>926</v>
      </c>
      <c r="F152" s="220" t="s">
        <v>927</v>
      </c>
      <c r="G152" s="219" t="s">
        <v>463</v>
      </c>
      <c r="H152" s="219" t="s">
        <v>161</v>
      </c>
      <c r="I152" s="222" t="n">
        <v>5</v>
      </c>
      <c r="J152" s="219" t="s">
        <v>811</v>
      </c>
      <c r="K152" s="220"/>
      <c r="L152" s="220"/>
      <c r="M152" s="220"/>
      <c r="N152" s="220"/>
      <c r="O152" s="220"/>
      <c r="P152" s="222" t="n">
        <v>13588875</v>
      </c>
      <c r="Q152" s="222" t="n">
        <v>0</v>
      </c>
      <c r="R152" s="222" t="n">
        <v>339723</v>
      </c>
      <c r="S152" s="222" t="n">
        <v>339723</v>
      </c>
      <c r="T152" s="222" t="n">
        <v>0</v>
      </c>
      <c r="U152" s="222" t="n">
        <f aca="false">K152-P152</f>
        <v>-13588875</v>
      </c>
      <c r="V152" s="222" t="n">
        <f aca="false">L152-Q152</f>
        <v>0</v>
      </c>
      <c r="W152" s="222" t="n">
        <f aca="false">M152-R152</f>
        <v>-339723</v>
      </c>
      <c r="X152" s="222" t="n">
        <f aca="false">N152-S152</f>
        <v>-339723</v>
      </c>
      <c r="Y152" s="222" t="n">
        <f aca="false">O152-T152</f>
        <v>0</v>
      </c>
      <c r="Z152" s="219" t="s">
        <v>812</v>
      </c>
      <c r="AA152" s="219" t="s">
        <v>161</v>
      </c>
      <c r="AB152" s="219" t="s">
        <v>811</v>
      </c>
    </row>
    <row r="153" customFormat="false" ht="14.4" hidden="false" customHeight="false" outlineLevel="0" collapsed="false">
      <c r="A153" s="219" t="s">
        <v>151</v>
      </c>
      <c r="B153" s="221" t="n">
        <v>43132</v>
      </c>
      <c r="C153" s="221" t="n">
        <v>43132</v>
      </c>
      <c r="D153" s="219" t="s">
        <v>456</v>
      </c>
      <c r="E153" s="220" t="s">
        <v>874</v>
      </c>
      <c r="F153" s="220" t="s">
        <v>581</v>
      </c>
      <c r="G153" s="219" t="s">
        <v>463</v>
      </c>
      <c r="H153" s="219" t="s">
        <v>161</v>
      </c>
      <c r="I153" s="222" t="n">
        <v>5</v>
      </c>
      <c r="J153" s="219" t="s">
        <v>811</v>
      </c>
      <c r="K153" s="220"/>
      <c r="L153" s="220"/>
      <c r="M153" s="220"/>
      <c r="N153" s="220"/>
      <c r="O153" s="220"/>
      <c r="P153" s="222" t="n">
        <v>5881106</v>
      </c>
      <c r="Q153" s="222" t="n">
        <v>0</v>
      </c>
      <c r="R153" s="222" t="n">
        <v>147027.65</v>
      </c>
      <c r="S153" s="222" t="n">
        <v>147027.65</v>
      </c>
      <c r="T153" s="222" t="n">
        <v>0</v>
      </c>
      <c r="U153" s="222" t="n">
        <f aca="false">K153-P153</f>
        <v>-5881106</v>
      </c>
      <c r="V153" s="222" t="n">
        <f aca="false">L153-Q153</f>
        <v>0</v>
      </c>
      <c r="W153" s="222" t="n">
        <f aca="false">M153-R153</f>
        <v>-147027.65</v>
      </c>
      <c r="X153" s="222" t="n">
        <f aca="false">N153-S153</f>
        <v>-147027.65</v>
      </c>
      <c r="Y153" s="222" t="n">
        <f aca="false">O153-T153</f>
        <v>0</v>
      </c>
      <c r="Z153" s="219" t="s">
        <v>812</v>
      </c>
      <c r="AA153" s="219" t="s">
        <v>161</v>
      </c>
      <c r="AB153" s="219" t="s">
        <v>811</v>
      </c>
    </row>
    <row r="154" customFormat="false" ht="14.4" hidden="false" customHeight="false" outlineLevel="0" collapsed="false">
      <c r="A154" s="219" t="s">
        <v>151</v>
      </c>
      <c r="B154" s="221" t="n">
        <v>43132</v>
      </c>
      <c r="C154" s="221" t="n">
        <v>43132</v>
      </c>
      <c r="D154" s="219" t="s">
        <v>456</v>
      </c>
      <c r="E154" s="220" t="s">
        <v>902</v>
      </c>
      <c r="F154" s="220" t="s">
        <v>903</v>
      </c>
      <c r="G154" s="219" t="s">
        <v>463</v>
      </c>
      <c r="H154" s="219" t="s">
        <v>161</v>
      </c>
      <c r="I154" s="222" t="n">
        <v>5</v>
      </c>
      <c r="J154" s="219" t="s">
        <v>811</v>
      </c>
      <c r="K154" s="220"/>
      <c r="L154" s="220"/>
      <c r="M154" s="220"/>
      <c r="N154" s="220"/>
      <c r="O154" s="220"/>
      <c r="P154" s="222" t="n">
        <v>7717753.28</v>
      </c>
      <c r="Q154" s="222" t="n">
        <v>0</v>
      </c>
      <c r="R154" s="222" t="n">
        <v>192943.83</v>
      </c>
      <c r="S154" s="222" t="n">
        <v>192943.83</v>
      </c>
      <c r="T154" s="222" t="n">
        <v>0</v>
      </c>
      <c r="U154" s="222" t="n">
        <f aca="false">K154-P154</f>
        <v>-7717753.28</v>
      </c>
      <c r="V154" s="222" t="n">
        <f aca="false">L154-Q154</f>
        <v>0</v>
      </c>
      <c r="W154" s="222" t="n">
        <f aca="false">M154-R154</f>
        <v>-192943.83</v>
      </c>
      <c r="X154" s="222" t="n">
        <f aca="false">N154-S154</f>
        <v>-192943.83</v>
      </c>
      <c r="Y154" s="222" t="n">
        <f aca="false">O154-T154</f>
        <v>0</v>
      </c>
      <c r="Z154" s="219" t="s">
        <v>812</v>
      </c>
      <c r="AA154" s="219" t="s">
        <v>161</v>
      </c>
      <c r="AB154" s="219" t="s">
        <v>811</v>
      </c>
    </row>
    <row r="155" customFormat="false" ht="14.4" hidden="false" customHeight="false" outlineLevel="0" collapsed="false">
      <c r="A155" s="219" t="s">
        <v>151</v>
      </c>
      <c r="B155" s="221" t="n">
        <v>43132</v>
      </c>
      <c r="C155" s="221" t="n">
        <v>43132</v>
      </c>
      <c r="D155" s="219" t="s">
        <v>456</v>
      </c>
      <c r="E155" s="220" t="s">
        <v>904</v>
      </c>
      <c r="F155" s="220" t="s">
        <v>829</v>
      </c>
      <c r="G155" s="219" t="s">
        <v>463</v>
      </c>
      <c r="H155" s="219" t="s">
        <v>161</v>
      </c>
      <c r="I155" s="222" t="n">
        <v>5</v>
      </c>
      <c r="J155" s="219" t="s">
        <v>811</v>
      </c>
      <c r="K155" s="220"/>
      <c r="L155" s="220"/>
      <c r="M155" s="220"/>
      <c r="N155" s="220"/>
      <c r="O155" s="220"/>
      <c r="P155" s="222" t="n">
        <v>1947858</v>
      </c>
      <c r="Q155" s="222" t="n">
        <v>0</v>
      </c>
      <c r="R155" s="222" t="n">
        <v>48696</v>
      </c>
      <c r="S155" s="222" t="n">
        <v>48696</v>
      </c>
      <c r="T155" s="222" t="n">
        <v>0</v>
      </c>
      <c r="U155" s="222" t="n">
        <f aca="false">K155-P155</f>
        <v>-1947858</v>
      </c>
      <c r="V155" s="222" t="n">
        <f aca="false">L155-Q155</f>
        <v>0</v>
      </c>
      <c r="W155" s="222" t="n">
        <f aca="false">M155-R155</f>
        <v>-48696</v>
      </c>
      <c r="X155" s="222" t="n">
        <f aca="false">N155-S155</f>
        <v>-48696</v>
      </c>
      <c r="Y155" s="222" t="n">
        <f aca="false">O155-T155</f>
        <v>0</v>
      </c>
      <c r="Z155" s="219" t="s">
        <v>812</v>
      </c>
      <c r="AA155" s="219" t="s">
        <v>161</v>
      </c>
      <c r="AB155" s="219" t="s">
        <v>811</v>
      </c>
    </row>
    <row r="156" customFormat="false" ht="14.4" hidden="false" customHeight="false" outlineLevel="0" collapsed="false">
      <c r="A156" s="219" t="s">
        <v>151</v>
      </c>
      <c r="B156" s="221" t="n">
        <v>43132</v>
      </c>
      <c r="C156" s="221" t="n">
        <v>43132</v>
      </c>
      <c r="D156" s="219" t="s">
        <v>456</v>
      </c>
      <c r="E156" s="220" t="s">
        <v>818</v>
      </c>
      <c r="F156" s="220" t="s">
        <v>819</v>
      </c>
      <c r="G156" s="219" t="s">
        <v>463</v>
      </c>
      <c r="H156" s="219" t="s">
        <v>161</v>
      </c>
      <c r="I156" s="222" t="n">
        <v>18</v>
      </c>
      <c r="J156" s="219" t="s">
        <v>811</v>
      </c>
      <c r="K156" s="220"/>
      <c r="L156" s="220"/>
      <c r="M156" s="220"/>
      <c r="N156" s="220"/>
      <c r="O156" s="220"/>
      <c r="P156" s="222" t="n">
        <v>21000</v>
      </c>
      <c r="Q156" s="222" t="n">
        <v>0</v>
      </c>
      <c r="R156" s="222" t="n">
        <v>1890</v>
      </c>
      <c r="S156" s="222" t="n">
        <v>1890</v>
      </c>
      <c r="T156" s="222" t="n">
        <v>0</v>
      </c>
      <c r="U156" s="222" t="n">
        <f aca="false">K156-P156</f>
        <v>-21000</v>
      </c>
      <c r="V156" s="222" t="n">
        <f aca="false">L156-Q156</f>
        <v>0</v>
      </c>
      <c r="W156" s="222" t="n">
        <f aca="false">M156-R156</f>
        <v>-1890</v>
      </c>
      <c r="X156" s="222" t="n">
        <f aca="false">N156-S156</f>
        <v>-1890</v>
      </c>
      <c r="Y156" s="222" t="n">
        <f aca="false">O156-T156</f>
        <v>0</v>
      </c>
      <c r="Z156" s="219" t="s">
        <v>812</v>
      </c>
      <c r="AA156" s="219" t="s">
        <v>161</v>
      </c>
      <c r="AB156" s="219" t="s">
        <v>811</v>
      </c>
    </row>
    <row r="157" customFormat="false" ht="14.4" hidden="false" customHeight="false" outlineLevel="0" collapsed="false">
      <c r="A157" s="219" t="s">
        <v>151</v>
      </c>
      <c r="B157" s="221" t="n">
        <v>43132</v>
      </c>
      <c r="C157" s="221" t="n">
        <v>43132</v>
      </c>
      <c r="D157" s="219" t="s">
        <v>456</v>
      </c>
      <c r="E157" s="220" t="s">
        <v>928</v>
      </c>
      <c r="F157" s="220" t="s">
        <v>929</v>
      </c>
      <c r="G157" s="219" t="s">
        <v>463</v>
      </c>
      <c r="H157" s="219" t="s">
        <v>161</v>
      </c>
      <c r="I157" s="222" t="n">
        <v>5</v>
      </c>
      <c r="J157" s="219" t="s">
        <v>811</v>
      </c>
      <c r="K157" s="220"/>
      <c r="L157" s="220"/>
      <c r="M157" s="220"/>
      <c r="N157" s="220"/>
      <c r="O157" s="220"/>
      <c r="P157" s="222" t="n">
        <v>5607983</v>
      </c>
      <c r="Q157" s="222" t="n">
        <v>0</v>
      </c>
      <c r="R157" s="222" t="n">
        <v>140199</v>
      </c>
      <c r="S157" s="222" t="n">
        <v>140199</v>
      </c>
      <c r="T157" s="222" t="n">
        <v>0</v>
      </c>
      <c r="U157" s="222" t="n">
        <f aca="false">K157-P157</f>
        <v>-5607983</v>
      </c>
      <c r="V157" s="222" t="n">
        <f aca="false">L157-Q157</f>
        <v>0</v>
      </c>
      <c r="W157" s="222" t="n">
        <f aca="false">M157-R157</f>
        <v>-140199</v>
      </c>
      <c r="X157" s="222" t="n">
        <f aca="false">N157-S157</f>
        <v>-140199</v>
      </c>
      <c r="Y157" s="222" t="n">
        <f aca="false">O157-T157</f>
        <v>0</v>
      </c>
      <c r="Z157" s="219" t="s">
        <v>812</v>
      </c>
      <c r="AA157" s="219" t="s">
        <v>161</v>
      </c>
      <c r="AB157" s="219" t="s">
        <v>811</v>
      </c>
    </row>
    <row r="158" customFormat="false" ht="14.4" hidden="false" customHeight="false" outlineLevel="0" collapsed="false">
      <c r="A158" s="219" t="s">
        <v>151</v>
      </c>
      <c r="B158" s="221" t="n">
        <v>43132</v>
      </c>
      <c r="C158" s="221" t="n">
        <v>43132</v>
      </c>
      <c r="D158" s="219" t="s">
        <v>456</v>
      </c>
      <c r="E158" s="220" t="s">
        <v>930</v>
      </c>
      <c r="F158" s="220" t="s">
        <v>502</v>
      </c>
      <c r="G158" s="219" t="s">
        <v>463</v>
      </c>
      <c r="H158" s="219" t="s">
        <v>161</v>
      </c>
      <c r="I158" s="222" t="n">
        <v>5</v>
      </c>
      <c r="J158" s="219" t="s">
        <v>811</v>
      </c>
      <c r="K158" s="220"/>
      <c r="L158" s="220"/>
      <c r="M158" s="220"/>
      <c r="N158" s="220"/>
      <c r="O158" s="220"/>
      <c r="P158" s="222" t="n">
        <v>41985320</v>
      </c>
      <c r="Q158" s="222" t="n">
        <v>0</v>
      </c>
      <c r="R158" s="222" t="n">
        <v>1049631</v>
      </c>
      <c r="S158" s="222" t="n">
        <v>1049631</v>
      </c>
      <c r="T158" s="222" t="n">
        <v>0</v>
      </c>
      <c r="U158" s="222" t="n">
        <f aca="false">K158-P158</f>
        <v>-41985320</v>
      </c>
      <c r="V158" s="222" t="n">
        <f aca="false">L158-Q158</f>
        <v>0</v>
      </c>
      <c r="W158" s="222" t="n">
        <f aca="false">M158-R158</f>
        <v>-1049631</v>
      </c>
      <c r="X158" s="222" t="n">
        <f aca="false">N158-S158</f>
        <v>-1049631</v>
      </c>
      <c r="Y158" s="222" t="n">
        <f aca="false">O158-T158</f>
        <v>0</v>
      </c>
      <c r="Z158" s="219" t="s">
        <v>812</v>
      </c>
      <c r="AA158" s="219" t="s">
        <v>161</v>
      </c>
      <c r="AB158" s="219" t="s">
        <v>811</v>
      </c>
    </row>
    <row r="159" customFormat="false" ht="14.4" hidden="false" customHeight="false" outlineLevel="0" collapsed="false">
      <c r="A159" s="219" t="s">
        <v>151</v>
      </c>
      <c r="B159" s="221" t="n">
        <v>43132</v>
      </c>
      <c r="C159" s="221" t="n">
        <v>43132</v>
      </c>
      <c r="D159" s="219" t="s">
        <v>456</v>
      </c>
      <c r="E159" s="220" t="s">
        <v>931</v>
      </c>
      <c r="F159" s="220" t="s">
        <v>869</v>
      </c>
      <c r="G159" s="219" t="s">
        <v>463</v>
      </c>
      <c r="H159" s="219" t="s">
        <v>161</v>
      </c>
      <c r="I159" s="222" t="n">
        <v>5</v>
      </c>
      <c r="J159" s="219" t="s">
        <v>811</v>
      </c>
      <c r="K159" s="220"/>
      <c r="L159" s="220"/>
      <c r="M159" s="220"/>
      <c r="N159" s="220"/>
      <c r="O159" s="220"/>
      <c r="P159" s="222" t="n">
        <v>11973359</v>
      </c>
      <c r="Q159" s="222" t="n">
        <v>0</v>
      </c>
      <c r="R159" s="222" t="n">
        <v>299334.07</v>
      </c>
      <c r="S159" s="222" t="n">
        <v>299334.07</v>
      </c>
      <c r="T159" s="222" t="n">
        <v>0</v>
      </c>
      <c r="U159" s="222" t="n">
        <f aca="false">K159-P159</f>
        <v>-11973359</v>
      </c>
      <c r="V159" s="222" t="n">
        <f aca="false">L159-Q159</f>
        <v>0</v>
      </c>
      <c r="W159" s="222" t="n">
        <f aca="false">M159-R159</f>
        <v>-299334.07</v>
      </c>
      <c r="X159" s="222" t="n">
        <f aca="false">N159-S159</f>
        <v>-299334.07</v>
      </c>
      <c r="Y159" s="222" t="n">
        <f aca="false">O159-T159</f>
        <v>0</v>
      </c>
      <c r="Z159" s="219" t="s">
        <v>812</v>
      </c>
      <c r="AA159" s="219" t="s">
        <v>161</v>
      </c>
      <c r="AB159" s="219" t="s">
        <v>811</v>
      </c>
    </row>
    <row r="160" customFormat="false" ht="14.4" hidden="false" customHeight="false" outlineLevel="0" collapsed="false">
      <c r="A160" s="219" t="s">
        <v>151</v>
      </c>
      <c r="B160" s="221" t="n">
        <v>43132</v>
      </c>
      <c r="C160" s="221" t="n">
        <v>43132</v>
      </c>
      <c r="D160" s="219" t="s">
        <v>456</v>
      </c>
      <c r="E160" s="220" t="s">
        <v>932</v>
      </c>
      <c r="F160" s="220" t="s">
        <v>933</v>
      </c>
      <c r="G160" s="219" t="s">
        <v>463</v>
      </c>
      <c r="H160" s="219" t="s">
        <v>161</v>
      </c>
      <c r="I160" s="222" t="n">
        <v>5</v>
      </c>
      <c r="J160" s="219" t="s">
        <v>811</v>
      </c>
      <c r="K160" s="220"/>
      <c r="L160" s="220"/>
      <c r="M160" s="220"/>
      <c r="N160" s="220"/>
      <c r="O160" s="220"/>
      <c r="P160" s="222" t="n">
        <v>4084025</v>
      </c>
      <c r="Q160" s="222" t="n">
        <v>0</v>
      </c>
      <c r="R160" s="222" t="n">
        <v>102100.63</v>
      </c>
      <c r="S160" s="222" t="n">
        <v>102100.63</v>
      </c>
      <c r="T160" s="222" t="n">
        <v>0</v>
      </c>
      <c r="U160" s="222" t="n">
        <f aca="false">K160-P160</f>
        <v>-4084025</v>
      </c>
      <c r="V160" s="222" t="n">
        <f aca="false">L160-Q160</f>
        <v>0</v>
      </c>
      <c r="W160" s="222" t="n">
        <f aca="false">M160-R160</f>
        <v>-102100.63</v>
      </c>
      <c r="X160" s="222" t="n">
        <f aca="false">N160-S160</f>
        <v>-102100.63</v>
      </c>
      <c r="Y160" s="222" t="n">
        <f aca="false">O160-T160</f>
        <v>0</v>
      </c>
      <c r="Z160" s="219" t="s">
        <v>812</v>
      </c>
      <c r="AA160" s="219" t="s">
        <v>161</v>
      </c>
      <c r="AB160" s="219" t="s">
        <v>811</v>
      </c>
    </row>
    <row r="161" customFormat="false" ht="14.4" hidden="false" customHeight="false" outlineLevel="0" collapsed="false">
      <c r="A161" s="219" t="s">
        <v>151</v>
      </c>
      <c r="B161" s="221" t="n">
        <v>43132</v>
      </c>
      <c r="C161" s="221" t="n">
        <v>43132</v>
      </c>
      <c r="D161" s="219" t="s">
        <v>456</v>
      </c>
      <c r="E161" s="220" t="s">
        <v>907</v>
      </c>
      <c r="F161" s="220" t="s">
        <v>583</v>
      </c>
      <c r="G161" s="219" t="s">
        <v>463</v>
      </c>
      <c r="H161" s="219" t="s">
        <v>161</v>
      </c>
      <c r="I161" s="222" t="n">
        <v>5</v>
      </c>
      <c r="J161" s="219" t="s">
        <v>811</v>
      </c>
      <c r="K161" s="220"/>
      <c r="L161" s="220"/>
      <c r="M161" s="220"/>
      <c r="N161" s="220"/>
      <c r="O161" s="220"/>
      <c r="P161" s="222" t="n">
        <v>7771578.27</v>
      </c>
      <c r="Q161" s="222" t="n">
        <v>0</v>
      </c>
      <c r="R161" s="222" t="n">
        <v>194289.46</v>
      </c>
      <c r="S161" s="222" t="n">
        <v>194289.46</v>
      </c>
      <c r="T161" s="222" t="n">
        <v>0</v>
      </c>
      <c r="U161" s="222" t="n">
        <f aca="false">K161-P161</f>
        <v>-7771578.27</v>
      </c>
      <c r="V161" s="222" t="n">
        <f aca="false">L161-Q161</f>
        <v>0</v>
      </c>
      <c r="W161" s="222" t="n">
        <f aca="false">M161-R161</f>
        <v>-194289.46</v>
      </c>
      <c r="X161" s="222" t="n">
        <f aca="false">N161-S161</f>
        <v>-194289.46</v>
      </c>
      <c r="Y161" s="222" t="n">
        <f aca="false">O161-T161</f>
        <v>0</v>
      </c>
      <c r="Z161" s="219" t="s">
        <v>812</v>
      </c>
      <c r="AA161" s="219" t="s">
        <v>161</v>
      </c>
      <c r="AB161" s="219" t="s">
        <v>811</v>
      </c>
    </row>
    <row r="162" customFormat="false" ht="14.4" hidden="false" customHeight="false" outlineLevel="0" collapsed="false">
      <c r="A162" s="219" t="s">
        <v>151</v>
      </c>
      <c r="B162" s="221" t="n">
        <v>43132</v>
      </c>
      <c r="C162" s="221" t="n">
        <v>43132</v>
      </c>
      <c r="D162" s="219" t="s">
        <v>456</v>
      </c>
      <c r="E162" s="220" t="s">
        <v>857</v>
      </c>
      <c r="F162" s="220" t="s">
        <v>833</v>
      </c>
      <c r="G162" s="219" t="s">
        <v>463</v>
      </c>
      <c r="H162" s="219" t="s">
        <v>161</v>
      </c>
      <c r="I162" s="222" t="n">
        <v>5</v>
      </c>
      <c r="J162" s="219" t="s">
        <v>811</v>
      </c>
      <c r="K162" s="220"/>
      <c r="L162" s="220"/>
      <c r="M162" s="220"/>
      <c r="N162" s="220"/>
      <c r="O162" s="220"/>
      <c r="P162" s="222" t="n">
        <v>20505253.45</v>
      </c>
      <c r="Q162" s="222" t="n">
        <v>0</v>
      </c>
      <c r="R162" s="222" t="n">
        <v>512631.32</v>
      </c>
      <c r="S162" s="222" t="n">
        <v>512631.32</v>
      </c>
      <c r="T162" s="222" t="n">
        <v>0</v>
      </c>
      <c r="U162" s="222" t="n">
        <f aca="false">K162-P162</f>
        <v>-20505253.45</v>
      </c>
      <c r="V162" s="222" t="n">
        <f aca="false">L162-Q162</f>
        <v>0</v>
      </c>
      <c r="W162" s="222" t="n">
        <f aca="false">M162-R162</f>
        <v>-512631.32</v>
      </c>
      <c r="X162" s="222" t="n">
        <f aca="false">N162-S162</f>
        <v>-512631.32</v>
      </c>
      <c r="Y162" s="222" t="n">
        <f aca="false">O162-T162</f>
        <v>0</v>
      </c>
      <c r="Z162" s="219" t="s">
        <v>812</v>
      </c>
      <c r="AA162" s="219" t="s">
        <v>161</v>
      </c>
      <c r="AB162" s="219" t="s">
        <v>811</v>
      </c>
    </row>
    <row r="163" customFormat="false" ht="14.4" hidden="false" customHeight="false" outlineLevel="0" collapsed="false">
      <c r="A163" s="219" t="s">
        <v>151</v>
      </c>
      <c r="B163" s="221" t="n">
        <v>43132</v>
      </c>
      <c r="C163" s="221" t="n">
        <v>43132</v>
      </c>
      <c r="D163" s="219" t="s">
        <v>456</v>
      </c>
      <c r="E163" s="220" t="s">
        <v>934</v>
      </c>
      <c r="F163" s="220" t="s">
        <v>935</v>
      </c>
      <c r="G163" s="219" t="s">
        <v>463</v>
      </c>
      <c r="H163" s="219" t="s">
        <v>161</v>
      </c>
      <c r="I163" s="222" t="n">
        <v>5</v>
      </c>
      <c r="J163" s="219" t="s">
        <v>811</v>
      </c>
      <c r="K163" s="220"/>
      <c r="L163" s="220"/>
      <c r="M163" s="220"/>
      <c r="N163" s="220"/>
      <c r="O163" s="220"/>
      <c r="P163" s="222" t="n">
        <v>3759115</v>
      </c>
      <c r="Q163" s="222" t="n">
        <v>0</v>
      </c>
      <c r="R163" s="222" t="n">
        <v>93977.88</v>
      </c>
      <c r="S163" s="222" t="n">
        <v>93977.88</v>
      </c>
      <c r="T163" s="222" t="n">
        <v>0</v>
      </c>
      <c r="U163" s="222" t="n">
        <f aca="false">K163-P163</f>
        <v>-3759115</v>
      </c>
      <c r="V163" s="222" t="n">
        <f aca="false">L163-Q163</f>
        <v>0</v>
      </c>
      <c r="W163" s="222" t="n">
        <f aca="false">M163-R163</f>
        <v>-93977.88</v>
      </c>
      <c r="X163" s="222" t="n">
        <f aca="false">N163-S163</f>
        <v>-93977.88</v>
      </c>
      <c r="Y163" s="222" t="n">
        <f aca="false">O163-T163</f>
        <v>0</v>
      </c>
      <c r="Z163" s="219" t="s">
        <v>812</v>
      </c>
      <c r="AA163" s="219" t="s">
        <v>161</v>
      </c>
      <c r="AB163" s="219" t="s">
        <v>811</v>
      </c>
    </row>
    <row r="164" customFormat="false" ht="14.4" hidden="false" customHeight="false" outlineLevel="0" collapsed="false">
      <c r="A164" s="219" t="s">
        <v>151</v>
      </c>
      <c r="B164" s="221" t="n">
        <v>43132</v>
      </c>
      <c r="C164" s="221" t="n">
        <v>43132</v>
      </c>
      <c r="D164" s="219" t="s">
        <v>456</v>
      </c>
      <c r="E164" s="220" t="s">
        <v>909</v>
      </c>
      <c r="F164" s="220" t="s">
        <v>476</v>
      </c>
      <c r="G164" s="219" t="s">
        <v>463</v>
      </c>
      <c r="H164" s="219" t="s">
        <v>161</v>
      </c>
      <c r="I164" s="222" t="n">
        <v>5</v>
      </c>
      <c r="J164" s="219" t="s">
        <v>811</v>
      </c>
      <c r="K164" s="220"/>
      <c r="L164" s="220"/>
      <c r="M164" s="220"/>
      <c r="N164" s="220"/>
      <c r="O164" s="220"/>
      <c r="P164" s="222" t="n">
        <v>32680149.37</v>
      </c>
      <c r="Q164" s="222" t="n">
        <v>0</v>
      </c>
      <c r="R164" s="222" t="n">
        <v>817003.71</v>
      </c>
      <c r="S164" s="222" t="n">
        <v>817003.71</v>
      </c>
      <c r="T164" s="222" t="n">
        <v>0</v>
      </c>
      <c r="U164" s="222" t="n">
        <f aca="false">K164-P164</f>
        <v>-32680149.37</v>
      </c>
      <c r="V164" s="222" t="n">
        <f aca="false">L164-Q164</f>
        <v>0</v>
      </c>
      <c r="W164" s="222" t="n">
        <f aca="false">M164-R164</f>
        <v>-817003.71</v>
      </c>
      <c r="X164" s="222" t="n">
        <f aca="false">N164-S164</f>
        <v>-817003.71</v>
      </c>
      <c r="Y164" s="222" t="n">
        <f aca="false">O164-T164</f>
        <v>0</v>
      </c>
      <c r="Z164" s="219" t="s">
        <v>812</v>
      </c>
      <c r="AA164" s="219" t="s">
        <v>161</v>
      </c>
      <c r="AB164" s="219" t="s">
        <v>811</v>
      </c>
    </row>
    <row r="165" customFormat="false" ht="14.4" hidden="false" customHeight="false" outlineLevel="0" collapsed="false">
      <c r="A165" s="219" t="s">
        <v>151</v>
      </c>
      <c r="B165" s="221" t="n">
        <v>43132</v>
      </c>
      <c r="C165" s="221" t="n">
        <v>43132</v>
      </c>
      <c r="D165" s="219" t="s">
        <v>456</v>
      </c>
      <c r="E165" s="220" t="s">
        <v>910</v>
      </c>
      <c r="F165" s="220" t="s">
        <v>911</v>
      </c>
      <c r="G165" s="219" t="s">
        <v>463</v>
      </c>
      <c r="H165" s="219" t="s">
        <v>161</v>
      </c>
      <c r="I165" s="222" t="n">
        <v>5</v>
      </c>
      <c r="J165" s="219" t="s">
        <v>811</v>
      </c>
      <c r="K165" s="220"/>
      <c r="L165" s="220"/>
      <c r="M165" s="220"/>
      <c r="N165" s="220"/>
      <c r="O165" s="220"/>
      <c r="P165" s="222" t="n">
        <v>7559267</v>
      </c>
      <c r="Q165" s="222" t="n">
        <v>0</v>
      </c>
      <c r="R165" s="222" t="n">
        <v>188981.69</v>
      </c>
      <c r="S165" s="222" t="n">
        <v>188981.69</v>
      </c>
      <c r="T165" s="222" t="n">
        <v>0</v>
      </c>
      <c r="U165" s="222" t="n">
        <f aca="false">K165-P165</f>
        <v>-7559267</v>
      </c>
      <c r="V165" s="222" t="n">
        <f aca="false">L165-Q165</f>
        <v>0</v>
      </c>
      <c r="W165" s="222" t="n">
        <f aca="false">M165-R165</f>
        <v>-188981.69</v>
      </c>
      <c r="X165" s="222" t="n">
        <f aca="false">N165-S165</f>
        <v>-188981.69</v>
      </c>
      <c r="Y165" s="222" t="n">
        <f aca="false">O165-T165</f>
        <v>0</v>
      </c>
      <c r="Z165" s="219" t="s">
        <v>812</v>
      </c>
      <c r="AA165" s="219" t="s">
        <v>161</v>
      </c>
      <c r="AB165" s="219" t="s">
        <v>811</v>
      </c>
    </row>
    <row r="166" customFormat="false" ht="14.4" hidden="false" customHeight="false" outlineLevel="0" collapsed="false">
      <c r="A166" s="219" t="s">
        <v>151</v>
      </c>
      <c r="B166" s="221" t="n">
        <v>43132</v>
      </c>
      <c r="C166" s="221" t="n">
        <v>43132</v>
      </c>
      <c r="D166" s="219" t="s">
        <v>456</v>
      </c>
      <c r="E166" s="220" t="s">
        <v>912</v>
      </c>
      <c r="F166" s="220" t="s">
        <v>498</v>
      </c>
      <c r="G166" s="219" t="s">
        <v>463</v>
      </c>
      <c r="H166" s="219" t="s">
        <v>161</v>
      </c>
      <c r="I166" s="222" t="n">
        <v>5</v>
      </c>
      <c r="J166" s="219" t="s">
        <v>811</v>
      </c>
      <c r="K166" s="220"/>
      <c r="L166" s="220"/>
      <c r="M166" s="220"/>
      <c r="N166" s="220"/>
      <c r="O166" s="220"/>
      <c r="P166" s="222" t="n">
        <v>5872274</v>
      </c>
      <c r="Q166" s="222" t="n">
        <v>0</v>
      </c>
      <c r="R166" s="222" t="n">
        <v>146806.86</v>
      </c>
      <c r="S166" s="222" t="n">
        <v>146806.86</v>
      </c>
      <c r="T166" s="222" t="n">
        <v>0</v>
      </c>
      <c r="U166" s="222" t="n">
        <f aca="false">K166-P166</f>
        <v>-5872274</v>
      </c>
      <c r="V166" s="222" t="n">
        <f aca="false">L166-Q166</f>
        <v>0</v>
      </c>
      <c r="W166" s="222" t="n">
        <f aca="false">M166-R166</f>
        <v>-146806.86</v>
      </c>
      <c r="X166" s="222" t="n">
        <f aca="false">N166-S166</f>
        <v>-146806.86</v>
      </c>
      <c r="Y166" s="222" t="n">
        <f aca="false">O166-T166</f>
        <v>0</v>
      </c>
      <c r="Z166" s="219" t="s">
        <v>812</v>
      </c>
      <c r="AA166" s="219" t="s">
        <v>161</v>
      </c>
      <c r="AB166" s="219" t="s">
        <v>811</v>
      </c>
    </row>
    <row r="167" customFormat="false" ht="14.4" hidden="false" customHeight="false" outlineLevel="0" collapsed="false">
      <c r="A167" s="219" t="s">
        <v>151</v>
      </c>
      <c r="B167" s="221" t="n">
        <v>43132</v>
      </c>
      <c r="C167" s="221" t="n">
        <v>43160</v>
      </c>
      <c r="D167" s="219" t="s">
        <v>456</v>
      </c>
      <c r="E167" s="220" t="s">
        <v>936</v>
      </c>
      <c r="F167" s="220" t="s">
        <v>579</v>
      </c>
      <c r="G167" s="219" t="s">
        <v>463</v>
      </c>
      <c r="H167" s="219" t="s">
        <v>161</v>
      </c>
      <c r="I167" s="222" t="n">
        <v>18</v>
      </c>
      <c r="J167" s="219" t="s">
        <v>811</v>
      </c>
      <c r="K167" s="220"/>
      <c r="L167" s="220"/>
      <c r="M167" s="220"/>
      <c r="N167" s="220"/>
      <c r="O167" s="220"/>
      <c r="P167" s="222" t="n">
        <v>237511</v>
      </c>
      <c r="Q167" s="222" t="n">
        <v>0</v>
      </c>
      <c r="R167" s="222" t="n">
        <v>21375.99</v>
      </c>
      <c r="S167" s="222" t="n">
        <v>21375.99</v>
      </c>
      <c r="T167" s="222" t="n">
        <v>0</v>
      </c>
      <c r="U167" s="222" t="n">
        <f aca="false">K167-P167</f>
        <v>-237511</v>
      </c>
      <c r="V167" s="222" t="n">
        <f aca="false">L167-Q167</f>
        <v>0</v>
      </c>
      <c r="W167" s="222" t="n">
        <f aca="false">M167-R167</f>
        <v>-21375.99</v>
      </c>
      <c r="X167" s="222" t="n">
        <f aca="false">N167-S167</f>
        <v>-21375.99</v>
      </c>
      <c r="Y167" s="222" t="n">
        <f aca="false">O167-T167</f>
        <v>0</v>
      </c>
      <c r="Z167" s="219" t="s">
        <v>812</v>
      </c>
      <c r="AA167" s="219" t="s">
        <v>161</v>
      </c>
      <c r="AB167" s="219" t="s">
        <v>811</v>
      </c>
    </row>
    <row r="168" customFormat="false" ht="14.4" hidden="false" customHeight="false" outlineLevel="0" collapsed="false">
      <c r="A168" s="219" t="s">
        <v>151</v>
      </c>
      <c r="B168" s="221" t="n">
        <v>43132</v>
      </c>
      <c r="C168" s="221" t="n">
        <v>43160</v>
      </c>
      <c r="D168" s="219" t="s">
        <v>456</v>
      </c>
      <c r="E168" s="220" t="s">
        <v>913</v>
      </c>
      <c r="F168" s="220" t="s">
        <v>914</v>
      </c>
      <c r="G168" s="219" t="s">
        <v>463</v>
      </c>
      <c r="H168" s="219" t="s">
        <v>161</v>
      </c>
      <c r="I168" s="222" t="n">
        <v>5</v>
      </c>
      <c r="J168" s="219" t="s">
        <v>811</v>
      </c>
      <c r="K168" s="220"/>
      <c r="L168" s="220"/>
      <c r="M168" s="220"/>
      <c r="N168" s="220"/>
      <c r="O168" s="220"/>
      <c r="P168" s="222" t="n">
        <v>260571.17</v>
      </c>
      <c r="Q168" s="222" t="n">
        <v>0</v>
      </c>
      <c r="R168" s="222" t="n">
        <v>6514.28</v>
      </c>
      <c r="S168" s="222" t="n">
        <v>6514.28</v>
      </c>
      <c r="T168" s="222" t="n">
        <v>0</v>
      </c>
      <c r="U168" s="222" t="n">
        <f aca="false">K168-P168</f>
        <v>-260571.17</v>
      </c>
      <c r="V168" s="222" t="n">
        <f aca="false">L168-Q168</f>
        <v>0</v>
      </c>
      <c r="W168" s="222" t="n">
        <f aca="false">M168-R168</f>
        <v>-6514.28</v>
      </c>
      <c r="X168" s="222" t="n">
        <f aca="false">N168-S168</f>
        <v>-6514.28</v>
      </c>
      <c r="Y168" s="222" t="n">
        <f aca="false">O168-T168</f>
        <v>0</v>
      </c>
      <c r="Z168" s="219" t="s">
        <v>812</v>
      </c>
      <c r="AA168" s="219" t="s">
        <v>161</v>
      </c>
      <c r="AB168" s="219" t="s">
        <v>811</v>
      </c>
    </row>
    <row r="169" customFormat="false" ht="14.4" hidden="false" customHeight="false" outlineLevel="0" collapsed="false">
      <c r="A169" s="219" t="s">
        <v>151</v>
      </c>
      <c r="B169" s="221" t="n">
        <v>43132</v>
      </c>
      <c r="C169" s="221" t="n">
        <v>43160</v>
      </c>
      <c r="D169" s="219" t="s">
        <v>456</v>
      </c>
      <c r="E169" s="220" t="s">
        <v>875</v>
      </c>
      <c r="F169" s="220" t="s">
        <v>772</v>
      </c>
      <c r="G169" s="219" t="s">
        <v>463</v>
      </c>
      <c r="H169" s="219" t="s">
        <v>161</v>
      </c>
      <c r="I169" s="222" t="n">
        <v>18</v>
      </c>
      <c r="J169" s="219" t="s">
        <v>811</v>
      </c>
      <c r="K169" s="220"/>
      <c r="L169" s="220"/>
      <c r="M169" s="220"/>
      <c r="N169" s="220"/>
      <c r="O169" s="220"/>
      <c r="P169" s="222" t="n">
        <v>80643.22</v>
      </c>
      <c r="Q169" s="222" t="n">
        <v>0</v>
      </c>
      <c r="R169" s="222" t="n">
        <v>7257.89</v>
      </c>
      <c r="S169" s="222" t="n">
        <v>7257.89</v>
      </c>
      <c r="T169" s="222" t="n">
        <v>0</v>
      </c>
      <c r="U169" s="222" t="n">
        <f aca="false">K169-P169</f>
        <v>-80643.22</v>
      </c>
      <c r="V169" s="222" t="n">
        <f aca="false">L169-Q169</f>
        <v>0</v>
      </c>
      <c r="W169" s="222" t="n">
        <f aca="false">M169-R169</f>
        <v>-7257.89</v>
      </c>
      <c r="X169" s="222" t="n">
        <f aca="false">N169-S169</f>
        <v>-7257.89</v>
      </c>
      <c r="Y169" s="222" t="n">
        <f aca="false">O169-T169</f>
        <v>0</v>
      </c>
      <c r="Z169" s="219" t="s">
        <v>812</v>
      </c>
      <c r="AA169" s="219" t="s">
        <v>161</v>
      </c>
      <c r="AB169" s="219" t="s">
        <v>811</v>
      </c>
    </row>
    <row r="170" customFormat="false" ht="14.4" hidden="false" customHeight="false" outlineLevel="0" collapsed="false">
      <c r="A170" s="219" t="s">
        <v>151</v>
      </c>
      <c r="B170" s="221" t="n">
        <v>43160</v>
      </c>
      <c r="C170" s="221" t="n">
        <v>43160</v>
      </c>
      <c r="D170" s="219" t="s">
        <v>456</v>
      </c>
      <c r="E170" s="220" t="s">
        <v>813</v>
      </c>
      <c r="F170" s="220" t="s">
        <v>814</v>
      </c>
      <c r="G170" s="219" t="s">
        <v>463</v>
      </c>
      <c r="H170" s="219" t="s">
        <v>161</v>
      </c>
      <c r="I170" s="222" t="n">
        <v>5</v>
      </c>
      <c r="J170" s="219" t="s">
        <v>811</v>
      </c>
      <c r="K170" s="220"/>
      <c r="L170" s="220"/>
      <c r="M170" s="220"/>
      <c r="N170" s="220"/>
      <c r="O170" s="220"/>
      <c r="P170" s="222" t="n">
        <v>6203</v>
      </c>
      <c r="Q170" s="222" t="n">
        <v>310.15</v>
      </c>
      <c r="R170" s="222" t="n">
        <v>0</v>
      </c>
      <c r="S170" s="222" t="n">
        <v>0</v>
      </c>
      <c r="T170" s="222" t="n">
        <v>0</v>
      </c>
      <c r="U170" s="222" t="n">
        <f aca="false">K170-P170</f>
        <v>-6203</v>
      </c>
      <c r="V170" s="222" t="n">
        <f aca="false">L170-Q170</f>
        <v>-310.15</v>
      </c>
      <c r="W170" s="222" t="n">
        <f aca="false">M170-R170</f>
        <v>0</v>
      </c>
      <c r="X170" s="222" t="n">
        <f aca="false">N170-S170</f>
        <v>0</v>
      </c>
      <c r="Y170" s="222" t="n">
        <f aca="false">O170-T170</f>
        <v>0</v>
      </c>
      <c r="Z170" s="219" t="s">
        <v>812</v>
      </c>
      <c r="AA170" s="219" t="s">
        <v>161</v>
      </c>
      <c r="AB170" s="219" t="s">
        <v>811</v>
      </c>
    </row>
    <row r="171" customFormat="false" ht="14.4" hidden="false" customHeight="false" outlineLevel="0" collapsed="false">
      <c r="A171" s="219" t="s">
        <v>151</v>
      </c>
      <c r="B171" s="221" t="n">
        <v>43160</v>
      </c>
      <c r="C171" s="221" t="n">
        <v>43160</v>
      </c>
      <c r="D171" s="219" t="s">
        <v>456</v>
      </c>
      <c r="E171" s="220" t="s">
        <v>937</v>
      </c>
      <c r="F171" s="220" t="s">
        <v>933</v>
      </c>
      <c r="G171" s="219" t="s">
        <v>463</v>
      </c>
      <c r="H171" s="219" t="s">
        <v>161</v>
      </c>
      <c r="I171" s="222" t="n">
        <v>18</v>
      </c>
      <c r="J171" s="219" t="s">
        <v>811</v>
      </c>
      <c r="K171" s="220"/>
      <c r="L171" s="220"/>
      <c r="M171" s="220"/>
      <c r="N171" s="220"/>
      <c r="O171" s="220"/>
      <c r="P171" s="222" t="n">
        <v>97275</v>
      </c>
      <c r="Q171" s="222" t="n">
        <v>17509.5</v>
      </c>
      <c r="R171" s="222" t="n">
        <v>0</v>
      </c>
      <c r="S171" s="222" t="n">
        <v>0</v>
      </c>
      <c r="T171" s="222" t="n">
        <v>0</v>
      </c>
      <c r="U171" s="222" t="n">
        <f aca="false">K171-P171</f>
        <v>-97275</v>
      </c>
      <c r="V171" s="222" t="n">
        <f aca="false">L171-Q171</f>
        <v>-17509.5</v>
      </c>
      <c r="W171" s="222" t="n">
        <f aca="false">M171-R171</f>
        <v>0</v>
      </c>
      <c r="X171" s="222" t="n">
        <f aca="false">N171-S171</f>
        <v>0</v>
      </c>
      <c r="Y171" s="222" t="n">
        <f aca="false">O171-T171</f>
        <v>0</v>
      </c>
      <c r="Z171" s="219" t="s">
        <v>812</v>
      </c>
      <c r="AA171" s="219" t="s">
        <v>161</v>
      </c>
      <c r="AB171" s="219" t="s">
        <v>811</v>
      </c>
    </row>
    <row r="172" customFormat="false" ht="14.4" hidden="false" customHeight="false" outlineLevel="0" collapsed="false">
      <c r="A172" s="219" t="s">
        <v>151</v>
      </c>
      <c r="B172" s="221" t="n">
        <v>43160</v>
      </c>
      <c r="C172" s="221" t="n">
        <v>43160</v>
      </c>
      <c r="D172" s="219" t="s">
        <v>456</v>
      </c>
      <c r="E172" s="220" t="s">
        <v>938</v>
      </c>
      <c r="F172" s="220" t="s">
        <v>939</v>
      </c>
      <c r="G172" s="219" t="s">
        <v>463</v>
      </c>
      <c r="H172" s="219" t="s">
        <v>161</v>
      </c>
      <c r="I172" s="222" t="n">
        <v>18</v>
      </c>
      <c r="J172" s="219" t="s">
        <v>811</v>
      </c>
      <c r="K172" s="220"/>
      <c r="L172" s="220"/>
      <c r="M172" s="220"/>
      <c r="N172" s="220"/>
      <c r="O172" s="220"/>
      <c r="P172" s="222" t="n">
        <v>123250</v>
      </c>
      <c r="Q172" s="222" t="n">
        <v>22185</v>
      </c>
      <c r="R172" s="222" t="n">
        <v>0</v>
      </c>
      <c r="S172" s="222" t="n">
        <v>0</v>
      </c>
      <c r="T172" s="222" t="n">
        <v>0</v>
      </c>
      <c r="U172" s="222" t="n">
        <f aca="false">K172-P172</f>
        <v>-123250</v>
      </c>
      <c r="V172" s="222" t="n">
        <f aca="false">L172-Q172</f>
        <v>-22185</v>
      </c>
      <c r="W172" s="222" t="n">
        <f aca="false">M172-R172</f>
        <v>0</v>
      </c>
      <c r="X172" s="222" t="n">
        <f aca="false">N172-S172</f>
        <v>0</v>
      </c>
      <c r="Y172" s="222" t="n">
        <f aca="false">O172-T172</f>
        <v>0</v>
      </c>
      <c r="Z172" s="219" t="s">
        <v>812</v>
      </c>
      <c r="AA172" s="219" t="s">
        <v>161</v>
      </c>
      <c r="AB172" s="219" t="s">
        <v>811</v>
      </c>
    </row>
    <row r="173" customFormat="false" ht="14.4" hidden="false" customHeight="false" outlineLevel="0" collapsed="false">
      <c r="A173" s="219" t="s">
        <v>151</v>
      </c>
      <c r="B173" s="221" t="n">
        <v>43160</v>
      </c>
      <c r="C173" s="221" t="n">
        <v>43160</v>
      </c>
      <c r="D173" s="219" t="s">
        <v>456</v>
      </c>
      <c r="E173" s="220" t="s">
        <v>940</v>
      </c>
      <c r="F173" s="220" t="s">
        <v>854</v>
      </c>
      <c r="G173" s="219" t="s">
        <v>463</v>
      </c>
      <c r="H173" s="219" t="s">
        <v>161</v>
      </c>
      <c r="I173" s="222" t="n">
        <v>18</v>
      </c>
      <c r="J173" s="219" t="s">
        <v>811</v>
      </c>
      <c r="K173" s="220"/>
      <c r="L173" s="220"/>
      <c r="M173" s="220"/>
      <c r="N173" s="220"/>
      <c r="O173" s="220"/>
      <c r="P173" s="222" t="n">
        <v>256421.22</v>
      </c>
      <c r="Q173" s="222" t="n">
        <v>0</v>
      </c>
      <c r="R173" s="222" t="n">
        <v>23077.91</v>
      </c>
      <c r="S173" s="222" t="n">
        <v>23077.91</v>
      </c>
      <c r="T173" s="222" t="n">
        <v>0</v>
      </c>
      <c r="U173" s="222" t="n">
        <f aca="false">K173-P173</f>
        <v>-256421.22</v>
      </c>
      <c r="V173" s="222" t="n">
        <f aca="false">L173-Q173</f>
        <v>0</v>
      </c>
      <c r="W173" s="222" t="n">
        <f aca="false">M173-R173</f>
        <v>-23077.91</v>
      </c>
      <c r="X173" s="222" t="n">
        <f aca="false">N173-S173</f>
        <v>-23077.91</v>
      </c>
      <c r="Y173" s="222" t="n">
        <f aca="false">O173-T173</f>
        <v>0</v>
      </c>
      <c r="Z173" s="219" t="s">
        <v>812</v>
      </c>
      <c r="AA173" s="219" t="s">
        <v>161</v>
      </c>
      <c r="AB173" s="219" t="s">
        <v>811</v>
      </c>
    </row>
    <row r="174" customFormat="false" ht="14.4" hidden="false" customHeight="false" outlineLevel="0" collapsed="false">
      <c r="A174" s="219" t="s">
        <v>151</v>
      </c>
      <c r="B174" s="221" t="n">
        <v>43160</v>
      </c>
      <c r="C174" s="221" t="n">
        <v>43160</v>
      </c>
      <c r="D174" s="219" t="s">
        <v>456</v>
      </c>
      <c r="E174" s="220" t="s">
        <v>815</v>
      </c>
      <c r="F174" s="220" t="s">
        <v>586</v>
      </c>
      <c r="G174" s="219" t="s">
        <v>463</v>
      </c>
      <c r="H174" s="219" t="s">
        <v>161</v>
      </c>
      <c r="I174" s="222" t="n">
        <v>18</v>
      </c>
      <c r="J174" s="219" t="s">
        <v>811</v>
      </c>
      <c r="K174" s="220"/>
      <c r="L174" s="220"/>
      <c r="M174" s="220"/>
      <c r="N174" s="220"/>
      <c r="O174" s="220"/>
      <c r="P174" s="222" t="n">
        <v>939819</v>
      </c>
      <c r="Q174" s="222" t="n">
        <v>0</v>
      </c>
      <c r="R174" s="222" t="n">
        <v>84583.71</v>
      </c>
      <c r="S174" s="222" t="n">
        <v>84583.71</v>
      </c>
      <c r="T174" s="222" t="n">
        <v>0</v>
      </c>
      <c r="U174" s="222" t="n">
        <f aca="false">K174-P174</f>
        <v>-939819</v>
      </c>
      <c r="V174" s="222" t="n">
        <f aca="false">L174-Q174</f>
        <v>0</v>
      </c>
      <c r="W174" s="222" t="n">
        <f aca="false">M174-R174</f>
        <v>-84583.71</v>
      </c>
      <c r="X174" s="222" t="n">
        <f aca="false">N174-S174</f>
        <v>-84583.71</v>
      </c>
      <c r="Y174" s="222" t="n">
        <f aca="false">O174-T174</f>
        <v>0</v>
      </c>
      <c r="Z174" s="219" t="s">
        <v>812</v>
      </c>
      <c r="AA174" s="219" t="s">
        <v>161</v>
      </c>
      <c r="AB174" s="219" t="s">
        <v>811</v>
      </c>
    </row>
    <row r="175" customFormat="false" ht="14.4" hidden="false" customHeight="false" outlineLevel="0" collapsed="false">
      <c r="A175" s="219" t="s">
        <v>151</v>
      </c>
      <c r="B175" s="221" t="n">
        <v>43160</v>
      </c>
      <c r="C175" s="221" t="n">
        <v>43160</v>
      </c>
      <c r="D175" s="219" t="s">
        <v>456</v>
      </c>
      <c r="E175" s="220" t="s">
        <v>941</v>
      </c>
      <c r="F175" s="220" t="s">
        <v>942</v>
      </c>
      <c r="G175" s="219" t="s">
        <v>463</v>
      </c>
      <c r="H175" s="219" t="s">
        <v>161</v>
      </c>
      <c r="I175" s="222" t="n">
        <v>5</v>
      </c>
      <c r="J175" s="219" t="s">
        <v>811</v>
      </c>
      <c r="K175" s="220"/>
      <c r="L175" s="220"/>
      <c r="M175" s="220"/>
      <c r="N175" s="220"/>
      <c r="O175" s="220"/>
      <c r="P175" s="222" t="n">
        <v>3973805</v>
      </c>
      <c r="Q175" s="222" t="n">
        <v>0</v>
      </c>
      <c r="R175" s="222" t="n">
        <v>99345</v>
      </c>
      <c r="S175" s="222" t="n">
        <v>99345</v>
      </c>
      <c r="T175" s="222" t="n">
        <v>0</v>
      </c>
      <c r="U175" s="222" t="n">
        <f aca="false">K175-P175</f>
        <v>-3973805</v>
      </c>
      <c r="V175" s="222" t="n">
        <f aca="false">L175-Q175</f>
        <v>0</v>
      </c>
      <c r="W175" s="222" t="n">
        <f aca="false">M175-R175</f>
        <v>-99345</v>
      </c>
      <c r="X175" s="222" t="n">
        <f aca="false">N175-S175</f>
        <v>-99345</v>
      </c>
      <c r="Y175" s="222" t="n">
        <f aca="false">O175-T175</f>
        <v>0</v>
      </c>
      <c r="Z175" s="219" t="s">
        <v>812</v>
      </c>
      <c r="AA175" s="219" t="s">
        <v>161</v>
      </c>
      <c r="AB175" s="219" t="s">
        <v>811</v>
      </c>
    </row>
    <row r="176" customFormat="false" ht="14.4" hidden="false" customHeight="false" outlineLevel="0" collapsed="false">
      <c r="A176" s="219" t="s">
        <v>151</v>
      </c>
      <c r="B176" s="221" t="n">
        <v>43160</v>
      </c>
      <c r="C176" s="221" t="n">
        <v>43160</v>
      </c>
      <c r="D176" s="219" t="s">
        <v>456</v>
      </c>
      <c r="E176" s="220" t="s">
        <v>843</v>
      </c>
      <c r="F176" s="220" t="s">
        <v>844</v>
      </c>
      <c r="G176" s="219" t="s">
        <v>463</v>
      </c>
      <c r="H176" s="219" t="s">
        <v>161</v>
      </c>
      <c r="I176" s="222" t="n">
        <v>18</v>
      </c>
      <c r="J176" s="219" t="s">
        <v>811</v>
      </c>
      <c r="K176" s="220"/>
      <c r="L176" s="220"/>
      <c r="M176" s="220"/>
      <c r="N176" s="220"/>
      <c r="O176" s="220"/>
      <c r="P176" s="222" t="n">
        <v>782590</v>
      </c>
      <c r="Q176" s="222" t="n">
        <v>0</v>
      </c>
      <c r="R176" s="222" t="n">
        <v>70434</v>
      </c>
      <c r="S176" s="222" t="n">
        <v>70434</v>
      </c>
      <c r="T176" s="222" t="n">
        <v>0</v>
      </c>
      <c r="U176" s="222" t="n">
        <f aca="false">K176-P176</f>
        <v>-782590</v>
      </c>
      <c r="V176" s="222" t="n">
        <f aca="false">L176-Q176</f>
        <v>0</v>
      </c>
      <c r="W176" s="222" t="n">
        <f aca="false">M176-R176</f>
        <v>-70434</v>
      </c>
      <c r="X176" s="222" t="n">
        <f aca="false">N176-S176</f>
        <v>-70434</v>
      </c>
      <c r="Y176" s="222" t="n">
        <f aca="false">O176-T176</f>
        <v>0</v>
      </c>
      <c r="Z176" s="219" t="s">
        <v>812</v>
      </c>
      <c r="AA176" s="219" t="s">
        <v>161</v>
      </c>
      <c r="AB176" s="219" t="s">
        <v>811</v>
      </c>
    </row>
    <row r="177" customFormat="false" ht="14.4" hidden="false" customHeight="false" outlineLevel="0" collapsed="false">
      <c r="A177" s="219" t="s">
        <v>151</v>
      </c>
      <c r="B177" s="221" t="n">
        <v>43160</v>
      </c>
      <c r="C177" s="221" t="n">
        <v>43160</v>
      </c>
      <c r="D177" s="219" t="s">
        <v>456</v>
      </c>
      <c r="E177" s="220" t="s">
        <v>853</v>
      </c>
      <c r="F177" s="220" t="s">
        <v>854</v>
      </c>
      <c r="G177" s="219" t="s">
        <v>463</v>
      </c>
      <c r="H177" s="219" t="s">
        <v>161</v>
      </c>
      <c r="I177" s="222" t="n">
        <v>18</v>
      </c>
      <c r="J177" s="219" t="s">
        <v>811</v>
      </c>
      <c r="K177" s="220"/>
      <c r="L177" s="220"/>
      <c r="M177" s="220"/>
      <c r="N177" s="220"/>
      <c r="O177" s="220"/>
      <c r="P177" s="222" t="n">
        <v>589205</v>
      </c>
      <c r="Q177" s="222" t="n">
        <v>0</v>
      </c>
      <c r="R177" s="222" t="n">
        <v>53028.45</v>
      </c>
      <c r="S177" s="222" t="n">
        <v>53028.45</v>
      </c>
      <c r="T177" s="222" t="n">
        <v>0</v>
      </c>
      <c r="U177" s="222" t="n">
        <f aca="false">K177-P177</f>
        <v>-589205</v>
      </c>
      <c r="V177" s="222" t="n">
        <f aca="false">L177-Q177</f>
        <v>0</v>
      </c>
      <c r="W177" s="222" t="n">
        <f aca="false">M177-R177</f>
        <v>-53028.45</v>
      </c>
      <c r="X177" s="222" t="n">
        <f aca="false">N177-S177</f>
        <v>-53028.45</v>
      </c>
      <c r="Y177" s="222" t="n">
        <f aca="false">O177-T177</f>
        <v>0</v>
      </c>
      <c r="Z177" s="219" t="s">
        <v>812</v>
      </c>
      <c r="AA177" s="219" t="s">
        <v>161</v>
      </c>
      <c r="AB177" s="219" t="s">
        <v>811</v>
      </c>
    </row>
    <row r="178" customFormat="false" ht="14.4" hidden="false" customHeight="false" outlineLevel="0" collapsed="false">
      <c r="A178" s="219" t="s">
        <v>151</v>
      </c>
      <c r="B178" s="221" t="n">
        <v>43160</v>
      </c>
      <c r="C178" s="221" t="n">
        <v>43160</v>
      </c>
      <c r="D178" s="219" t="s">
        <v>456</v>
      </c>
      <c r="E178" s="220" t="s">
        <v>876</v>
      </c>
      <c r="F178" s="220" t="s">
        <v>877</v>
      </c>
      <c r="G178" s="219" t="s">
        <v>463</v>
      </c>
      <c r="H178" s="219" t="s">
        <v>161</v>
      </c>
      <c r="I178" s="222" t="n">
        <v>18</v>
      </c>
      <c r="J178" s="219" t="s">
        <v>811</v>
      </c>
      <c r="K178" s="220"/>
      <c r="L178" s="220"/>
      <c r="M178" s="220"/>
      <c r="N178" s="220"/>
      <c r="O178" s="220"/>
      <c r="P178" s="222" t="n">
        <v>1387865</v>
      </c>
      <c r="Q178" s="222" t="n">
        <v>0</v>
      </c>
      <c r="R178" s="222" t="n">
        <v>124907.86</v>
      </c>
      <c r="S178" s="222" t="n">
        <v>124907.86</v>
      </c>
      <c r="T178" s="222" t="n">
        <v>0</v>
      </c>
      <c r="U178" s="222" t="n">
        <f aca="false">K178-P178</f>
        <v>-1387865</v>
      </c>
      <c r="V178" s="222" t="n">
        <f aca="false">L178-Q178</f>
        <v>0</v>
      </c>
      <c r="W178" s="222" t="n">
        <f aca="false">M178-R178</f>
        <v>-124907.86</v>
      </c>
      <c r="X178" s="222" t="n">
        <f aca="false">N178-S178</f>
        <v>-124907.86</v>
      </c>
      <c r="Y178" s="222" t="n">
        <f aca="false">O178-T178</f>
        <v>0</v>
      </c>
      <c r="Z178" s="219" t="s">
        <v>812</v>
      </c>
      <c r="AA178" s="219" t="s">
        <v>161</v>
      </c>
      <c r="AB178" s="219" t="s">
        <v>811</v>
      </c>
    </row>
    <row r="179" customFormat="false" ht="14.4" hidden="false" customHeight="false" outlineLevel="0" collapsed="false">
      <c r="A179" s="219" t="s">
        <v>151</v>
      </c>
      <c r="B179" s="221" t="n">
        <v>43160</v>
      </c>
      <c r="C179" s="221" t="n">
        <v>43160</v>
      </c>
      <c r="D179" s="219" t="s">
        <v>456</v>
      </c>
      <c r="E179" s="220" t="s">
        <v>943</v>
      </c>
      <c r="F179" s="220" t="s">
        <v>903</v>
      </c>
      <c r="G179" s="219" t="s">
        <v>463</v>
      </c>
      <c r="H179" s="219" t="s">
        <v>161</v>
      </c>
      <c r="I179" s="222" t="n">
        <v>18</v>
      </c>
      <c r="J179" s="219" t="s">
        <v>811</v>
      </c>
      <c r="K179" s="220"/>
      <c r="L179" s="220"/>
      <c r="M179" s="220"/>
      <c r="N179" s="220"/>
      <c r="O179" s="220"/>
      <c r="P179" s="222" t="n">
        <v>45322.78</v>
      </c>
      <c r="Q179" s="222" t="n">
        <v>0</v>
      </c>
      <c r="R179" s="222" t="n">
        <v>4079.05</v>
      </c>
      <c r="S179" s="222" t="n">
        <v>4079.05</v>
      </c>
      <c r="T179" s="222" t="n">
        <v>0</v>
      </c>
      <c r="U179" s="222" t="n">
        <f aca="false">K179-P179</f>
        <v>-45322.78</v>
      </c>
      <c r="V179" s="222" t="n">
        <f aca="false">L179-Q179</f>
        <v>0</v>
      </c>
      <c r="W179" s="222" t="n">
        <f aca="false">M179-R179</f>
        <v>-4079.05</v>
      </c>
      <c r="X179" s="222" t="n">
        <f aca="false">N179-S179</f>
        <v>-4079.05</v>
      </c>
      <c r="Y179" s="222" t="n">
        <f aca="false">O179-T179</f>
        <v>0</v>
      </c>
      <c r="Z179" s="219" t="s">
        <v>812</v>
      </c>
      <c r="AA179" s="219" t="s">
        <v>161</v>
      </c>
      <c r="AB179" s="219" t="s">
        <v>811</v>
      </c>
    </row>
    <row r="180" customFormat="false" ht="14.4" hidden="false" customHeight="false" outlineLevel="0" collapsed="false">
      <c r="A180" s="219" t="s">
        <v>151</v>
      </c>
      <c r="B180" s="221" t="n">
        <v>43160</v>
      </c>
      <c r="C180" s="221" t="n">
        <v>43160</v>
      </c>
      <c r="D180" s="219" t="s">
        <v>456</v>
      </c>
      <c r="E180" s="220" t="s">
        <v>825</v>
      </c>
      <c r="F180" s="220" t="s">
        <v>826</v>
      </c>
      <c r="G180" s="219" t="s">
        <v>463</v>
      </c>
      <c r="H180" s="219" t="s">
        <v>161</v>
      </c>
      <c r="I180" s="222" t="n">
        <v>18</v>
      </c>
      <c r="J180" s="219" t="s">
        <v>811</v>
      </c>
      <c r="K180" s="220"/>
      <c r="L180" s="220"/>
      <c r="M180" s="220"/>
      <c r="N180" s="220"/>
      <c r="O180" s="220"/>
      <c r="P180" s="222" t="n">
        <v>12356.6</v>
      </c>
      <c r="Q180" s="222" t="n">
        <v>0</v>
      </c>
      <c r="R180" s="222" t="n">
        <v>1112.09</v>
      </c>
      <c r="S180" s="222" t="n">
        <v>1112.09</v>
      </c>
      <c r="T180" s="222" t="n">
        <v>0</v>
      </c>
      <c r="U180" s="222" t="n">
        <f aca="false">K180-P180</f>
        <v>-12356.6</v>
      </c>
      <c r="V180" s="222" t="n">
        <f aca="false">L180-Q180</f>
        <v>0</v>
      </c>
      <c r="W180" s="222" t="n">
        <f aca="false">M180-R180</f>
        <v>-1112.09</v>
      </c>
      <c r="X180" s="222" t="n">
        <f aca="false">N180-S180</f>
        <v>-1112.09</v>
      </c>
      <c r="Y180" s="222" t="n">
        <f aca="false">O180-T180</f>
        <v>0</v>
      </c>
      <c r="Z180" s="219" t="s">
        <v>812</v>
      </c>
      <c r="AA180" s="219" t="s">
        <v>161</v>
      </c>
      <c r="AB180" s="219" t="s">
        <v>811</v>
      </c>
    </row>
    <row r="181" customFormat="false" ht="14.4" hidden="false" customHeight="false" outlineLevel="0" collapsed="false">
      <c r="A181" s="219" t="s">
        <v>151</v>
      </c>
      <c r="B181" s="221" t="n">
        <v>43160</v>
      </c>
      <c r="C181" s="221" t="n">
        <v>43160</v>
      </c>
      <c r="D181" s="219" t="s">
        <v>456</v>
      </c>
      <c r="E181" s="220" t="s">
        <v>944</v>
      </c>
      <c r="F181" s="220" t="s">
        <v>945</v>
      </c>
      <c r="G181" s="219" t="s">
        <v>463</v>
      </c>
      <c r="H181" s="219" t="s">
        <v>161</v>
      </c>
      <c r="I181" s="222" t="n">
        <v>5</v>
      </c>
      <c r="J181" s="219" t="s">
        <v>811</v>
      </c>
      <c r="K181" s="220"/>
      <c r="L181" s="220"/>
      <c r="M181" s="220"/>
      <c r="N181" s="220"/>
      <c r="O181" s="220"/>
      <c r="P181" s="222" t="n">
        <v>1188205</v>
      </c>
      <c r="Q181" s="222" t="n">
        <v>0</v>
      </c>
      <c r="R181" s="222" t="n">
        <v>29705.13</v>
      </c>
      <c r="S181" s="222" t="n">
        <v>29705.13</v>
      </c>
      <c r="T181" s="222" t="n">
        <v>0</v>
      </c>
      <c r="U181" s="222" t="n">
        <f aca="false">K181-P181</f>
        <v>-1188205</v>
      </c>
      <c r="V181" s="222" t="n">
        <f aca="false">L181-Q181</f>
        <v>0</v>
      </c>
      <c r="W181" s="222" t="n">
        <f aca="false">M181-R181</f>
        <v>-29705.13</v>
      </c>
      <c r="X181" s="222" t="n">
        <f aca="false">N181-S181</f>
        <v>-29705.13</v>
      </c>
      <c r="Y181" s="222" t="n">
        <f aca="false">O181-T181</f>
        <v>0</v>
      </c>
      <c r="Z181" s="219" t="s">
        <v>812</v>
      </c>
      <c r="AA181" s="219" t="s">
        <v>161</v>
      </c>
      <c r="AB181" s="219" t="s">
        <v>811</v>
      </c>
    </row>
    <row r="182" customFormat="false" ht="14.4" hidden="false" customHeight="false" outlineLevel="0" collapsed="false">
      <c r="A182" s="219" t="s">
        <v>151</v>
      </c>
      <c r="B182" s="221" t="n">
        <v>43160</v>
      </c>
      <c r="C182" s="221" t="n">
        <v>43160</v>
      </c>
      <c r="D182" s="219" t="s">
        <v>456</v>
      </c>
      <c r="E182" s="220" t="s">
        <v>878</v>
      </c>
      <c r="F182" s="220" t="s">
        <v>755</v>
      </c>
      <c r="G182" s="219" t="s">
        <v>463</v>
      </c>
      <c r="H182" s="219" t="s">
        <v>161</v>
      </c>
      <c r="I182" s="222" t="n">
        <v>5</v>
      </c>
      <c r="J182" s="219" t="s">
        <v>811</v>
      </c>
      <c r="K182" s="220"/>
      <c r="L182" s="220"/>
      <c r="M182" s="220"/>
      <c r="N182" s="220"/>
      <c r="O182" s="220"/>
      <c r="P182" s="222" t="n">
        <v>2025293.79</v>
      </c>
      <c r="Q182" s="222" t="n">
        <v>0</v>
      </c>
      <c r="R182" s="222" t="n">
        <v>50632.34</v>
      </c>
      <c r="S182" s="222" t="n">
        <v>50632.34</v>
      </c>
      <c r="T182" s="222" t="n">
        <v>0</v>
      </c>
      <c r="U182" s="222" t="n">
        <f aca="false">K182-P182</f>
        <v>-2025293.79</v>
      </c>
      <c r="V182" s="222" t="n">
        <f aca="false">L182-Q182</f>
        <v>0</v>
      </c>
      <c r="W182" s="222" t="n">
        <f aca="false">M182-R182</f>
        <v>-50632.34</v>
      </c>
      <c r="X182" s="222" t="n">
        <f aca="false">N182-S182</f>
        <v>-50632.34</v>
      </c>
      <c r="Y182" s="222" t="n">
        <f aca="false">O182-T182</f>
        <v>0</v>
      </c>
      <c r="Z182" s="219" t="s">
        <v>812</v>
      </c>
      <c r="AA182" s="219" t="s">
        <v>161</v>
      </c>
      <c r="AB182" s="219" t="s">
        <v>811</v>
      </c>
    </row>
    <row r="183" customFormat="false" ht="14.4" hidden="false" customHeight="false" outlineLevel="0" collapsed="false">
      <c r="A183" s="219" t="s">
        <v>151</v>
      </c>
      <c r="B183" s="221" t="n">
        <v>43160</v>
      </c>
      <c r="C183" s="221" t="n">
        <v>43160</v>
      </c>
      <c r="D183" s="219" t="s">
        <v>456</v>
      </c>
      <c r="E183" s="220" t="s">
        <v>847</v>
      </c>
      <c r="F183" s="220" t="s">
        <v>465</v>
      </c>
      <c r="G183" s="219" t="s">
        <v>463</v>
      </c>
      <c r="H183" s="219" t="s">
        <v>161</v>
      </c>
      <c r="I183" s="222" t="n">
        <v>18</v>
      </c>
      <c r="J183" s="219" t="s">
        <v>811</v>
      </c>
      <c r="K183" s="220"/>
      <c r="L183" s="220"/>
      <c r="M183" s="220"/>
      <c r="N183" s="220"/>
      <c r="O183" s="220"/>
      <c r="P183" s="222" t="n">
        <v>300000</v>
      </c>
      <c r="Q183" s="222" t="n">
        <v>0</v>
      </c>
      <c r="R183" s="222" t="n">
        <v>27000</v>
      </c>
      <c r="S183" s="222" t="n">
        <v>27000</v>
      </c>
      <c r="T183" s="222" t="n">
        <v>0</v>
      </c>
      <c r="U183" s="222" t="n">
        <f aca="false">K183-P183</f>
        <v>-300000</v>
      </c>
      <c r="V183" s="222" t="n">
        <f aca="false">L183-Q183</f>
        <v>0</v>
      </c>
      <c r="W183" s="222" t="n">
        <f aca="false">M183-R183</f>
        <v>-27000</v>
      </c>
      <c r="X183" s="222" t="n">
        <f aca="false">N183-S183</f>
        <v>-27000</v>
      </c>
      <c r="Y183" s="222" t="n">
        <f aca="false">O183-T183</f>
        <v>0</v>
      </c>
      <c r="Z183" s="219" t="s">
        <v>812</v>
      </c>
      <c r="AA183" s="219" t="s">
        <v>161</v>
      </c>
      <c r="AB183" s="219" t="s">
        <v>811</v>
      </c>
    </row>
    <row r="184" customFormat="false" ht="14.4" hidden="false" customHeight="false" outlineLevel="0" collapsed="false">
      <c r="A184" s="219" t="s">
        <v>151</v>
      </c>
      <c r="B184" s="221" t="n">
        <v>43160</v>
      </c>
      <c r="C184" s="221" t="n">
        <v>43160</v>
      </c>
      <c r="D184" s="219" t="s">
        <v>456</v>
      </c>
      <c r="E184" s="220" t="s">
        <v>848</v>
      </c>
      <c r="F184" s="220" t="s">
        <v>691</v>
      </c>
      <c r="G184" s="219" t="s">
        <v>463</v>
      </c>
      <c r="H184" s="219" t="s">
        <v>161</v>
      </c>
      <c r="I184" s="222" t="n">
        <v>18</v>
      </c>
      <c r="J184" s="219" t="s">
        <v>811</v>
      </c>
      <c r="K184" s="220"/>
      <c r="L184" s="220"/>
      <c r="M184" s="220"/>
      <c r="N184" s="220"/>
      <c r="O184" s="220"/>
      <c r="P184" s="222" t="n">
        <v>10000</v>
      </c>
      <c r="Q184" s="222" t="n">
        <v>0</v>
      </c>
      <c r="R184" s="222" t="n">
        <v>900</v>
      </c>
      <c r="S184" s="222" t="n">
        <v>900</v>
      </c>
      <c r="T184" s="222" t="n">
        <v>0</v>
      </c>
      <c r="U184" s="222" t="n">
        <f aca="false">K184-P184</f>
        <v>-10000</v>
      </c>
      <c r="V184" s="222" t="n">
        <f aca="false">L184-Q184</f>
        <v>0</v>
      </c>
      <c r="W184" s="222" t="n">
        <f aca="false">M184-R184</f>
        <v>-900</v>
      </c>
      <c r="X184" s="222" t="n">
        <f aca="false">N184-S184</f>
        <v>-900</v>
      </c>
      <c r="Y184" s="222" t="n">
        <f aca="false">O184-T184</f>
        <v>0</v>
      </c>
      <c r="Z184" s="219" t="s">
        <v>812</v>
      </c>
      <c r="AA184" s="219" t="s">
        <v>161</v>
      </c>
      <c r="AB184" s="219" t="s">
        <v>811</v>
      </c>
    </row>
    <row r="185" customFormat="false" ht="14.4" hidden="false" customHeight="false" outlineLevel="0" collapsed="false">
      <c r="A185" s="219" t="s">
        <v>151</v>
      </c>
      <c r="B185" s="221" t="n">
        <v>43160</v>
      </c>
      <c r="C185" s="221" t="n">
        <v>43160</v>
      </c>
      <c r="D185" s="219" t="s">
        <v>456</v>
      </c>
      <c r="E185" s="220" t="s">
        <v>879</v>
      </c>
      <c r="F185" s="220" t="s">
        <v>826</v>
      </c>
      <c r="G185" s="219" t="s">
        <v>463</v>
      </c>
      <c r="H185" s="219" t="s">
        <v>161</v>
      </c>
      <c r="I185" s="222" t="n">
        <v>5</v>
      </c>
      <c r="J185" s="219" t="s">
        <v>811</v>
      </c>
      <c r="K185" s="220"/>
      <c r="L185" s="220"/>
      <c r="M185" s="220"/>
      <c r="N185" s="220"/>
      <c r="O185" s="220"/>
      <c r="P185" s="222" t="n">
        <v>10850</v>
      </c>
      <c r="Q185" s="222" t="n">
        <v>0</v>
      </c>
      <c r="R185" s="222" t="n">
        <v>271.26</v>
      </c>
      <c r="S185" s="222" t="n">
        <v>271.26</v>
      </c>
      <c r="T185" s="222" t="n">
        <v>0</v>
      </c>
      <c r="U185" s="222" t="n">
        <f aca="false">K185-P185</f>
        <v>-10850</v>
      </c>
      <c r="V185" s="222" t="n">
        <f aca="false">L185-Q185</f>
        <v>0</v>
      </c>
      <c r="W185" s="222" t="n">
        <f aca="false">M185-R185</f>
        <v>-271.26</v>
      </c>
      <c r="X185" s="222" t="n">
        <f aca="false">N185-S185</f>
        <v>-271.26</v>
      </c>
      <c r="Y185" s="222" t="n">
        <f aca="false">O185-T185</f>
        <v>0</v>
      </c>
      <c r="Z185" s="219" t="s">
        <v>812</v>
      </c>
      <c r="AA185" s="219" t="s">
        <v>161</v>
      </c>
      <c r="AB185" s="219" t="s">
        <v>811</v>
      </c>
    </row>
    <row r="186" customFormat="false" ht="14.4" hidden="false" customHeight="false" outlineLevel="0" collapsed="false">
      <c r="A186" s="219" t="s">
        <v>151</v>
      </c>
      <c r="B186" s="221" t="n">
        <v>43160</v>
      </c>
      <c r="C186" s="221" t="n">
        <v>43160</v>
      </c>
      <c r="D186" s="219" t="s">
        <v>456</v>
      </c>
      <c r="E186" s="220" t="s">
        <v>828</v>
      </c>
      <c r="F186" s="220" t="s">
        <v>829</v>
      </c>
      <c r="G186" s="219" t="s">
        <v>463</v>
      </c>
      <c r="H186" s="219" t="s">
        <v>161</v>
      </c>
      <c r="I186" s="222" t="n">
        <v>18</v>
      </c>
      <c r="J186" s="219" t="s">
        <v>811</v>
      </c>
      <c r="K186" s="220"/>
      <c r="L186" s="220"/>
      <c r="M186" s="220"/>
      <c r="N186" s="220"/>
      <c r="O186" s="220"/>
      <c r="P186" s="222" t="n">
        <v>13750</v>
      </c>
      <c r="Q186" s="222" t="n">
        <v>0</v>
      </c>
      <c r="R186" s="222" t="n">
        <v>1237.5</v>
      </c>
      <c r="S186" s="222" t="n">
        <v>1237.5</v>
      </c>
      <c r="T186" s="222" t="n">
        <v>0</v>
      </c>
      <c r="U186" s="222" t="n">
        <f aca="false">K186-P186</f>
        <v>-13750</v>
      </c>
      <c r="V186" s="222" t="n">
        <f aca="false">L186-Q186</f>
        <v>0</v>
      </c>
      <c r="W186" s="222" t="n">
        <f aca="false">M186-R186</f>
        <v>-1237.5</v>
      </c>
      <c r="X186" s="222" t="n">
        <f aca="false">N186-S186</f>
        <v>-1237.5</v>
      </c>
      <c r="Y186" s="222" t="n">
        <f aca="false">O186-T186</f>
        <v>0</v>
      </c>
      <c r="Z186" s="219" t="s">
        <v>812</v>
      </c>
      <c r="AA186" s="219" t="s">
        <v>161</v>
      </c>
      <c r="AB186" s="219" t="s">
        <v>811</v>
      </c>
    </row>
    <row r="187" customFormat="false" ht="14.4" hidden="false" customHeight="false" outlineLevel="0" collapsed="false">
      <c r="A187" s="219" t="s">
        <v>151</v>
      </c>
      <c r="B187" s="221" t="n">
        <v>43160</v>
      </c>
      <c r="C187" s="221" t="n">
        <v>43160</v>
      </c>
      <c r="D187" s="219" t="s">
        <v>456</v>
      </c>
      <c r="E187" s="220" t="s">
        <v>832</v>
      </c>
      <c r="F187" s="220" t="s">
        <v>833</v>
      </c>
      <c r="G187" s="219" t="s">
        <v>463</v>
      </c>
      <c r="H187" s="219" t="s">
        <v>161</v>
      </c>
      <c r="I187" s="222" t="n">
        <v>18</v>
      </c>
      <c r="J187" s="219" t="s">
        <v>811</v>
      </c>
      <c r="K187" s="220"/>
      <c r="L187" s="220"/>
      <c r="M187" s="220"/>
      <c r="N187" s="220"/>
      <c r="O187" s="220"/>
      <c r="P187" s="222" t="n">
        <v>950</v>
      </c>
      <c r="Q187" s="222" t="n">
        <v>0</v>
      </c>
      <c r="R187" s="222" t="n">
        <v>85.5</v>
      </c>
      <c r="S187" s="222" t="n">
        <v>85.5</v>
      </c>
      <c r="T187" s="222" t="n">
        <v>0</v>
      </c>
      <c r="U187" s="222" t="n">
        <f aca="false">K187-P187</f>
        <v>-950</v>
      </c>
      <c r="V187" s="222" t="n">
        <f aca="false">L187-Q187</f>
        <v>0</v>
      </c>
      <c r="W187" s="222" t="n">
        <f aca="false">M187-R187</f>
        <v>-85.5</v>
      </c>
      <c r="X187" s="222" t="n">
        <f aca="false">N187-S187</f>
        <v>-85.5</v>
      </c>
      <c r="Y187" s="222" t="n">
        <f aca="false">O187-T187</f>
        <v>0</v>
      </c>
      <c r="Z187" s="219" t="s">
        <v>812</v>
      </c>
      <c r="AA187" s="219" t="s">
        <v>161</v>
      </c>
      <c r="AB187" s="219" t="s">
        <v>811</v>
      </c>
    </row>
    <row r="188" customFormat="false" ht="14.4" hidden="false" customHeight="false" outlineLevel="0" collapsed="false">
      <c r="A188" s="219" t="s">
        <v>151</v>
      </c>
      <c r="B188" s="221" t="n">
        <v>43160</v>
      </c>
      <c r="C188" s="221" t="n">
        <v>43160</v>
      </c>
      <c r="D188" s="219" t="s">
        <v>456</v>
      </c>
      <c r="E188" s="220" t="s">
        <v>946</v>
      </c>
      <c r="F188" s="220" t="s">
        <v>947</v>
      </c>
      <c r="G188" s="219" t="s">
        <v>463</v>
      </c>
      <c r="H188" s="219" t="s">
        <v>161</v>
      </c>
      <c r="I188" s="222" t="n">
        <v>5</v>
      </c>
      <c r="J188" s="219" t="s">
        <v>811</v>
      </c>
      <c r="K188" s="220"/>
      <c r="L188" s="220"/>
      <c r="M188" s="220"/>
      <c r="N188" s="220"/>
      <c r="O188" s="220"/>
      <c r="P188" s="222" t="n">
        <v>23591099.65</v>
      </c>
      <c r="Q188" s="222" t="n">
        <v>0</v>
      </c>
      <c r="R188" s="222" t="n">
        <v>589777.49</v>
      </c>
      <c r="S188" s="222" t="n">
        <v>589777.49</v>
      </c>
      <c r="T188" s="222" t="n">
        <v>0</v>
      </c>
      <c r="U188" s="222" t="n">
        <f aca="false">K188-P188</f>
        <v>-23591099.65</v>
      </c>
      <c r="V188" s="222" t="n">
        <f aca="false">L188-Q188</f>
        <v>0</v>
      </c>
      <c r="W188" s="222" t="n">
        <f aca="false">M188-R188</f>
        <v>-589777.49</v>
      </c>
      <c r="X188" s="222" t="n">
        <f aca="false">N188-S188</f>
        <v>-589777.49</v>
      </c>
      <c r="Y188" s="222" t="n">
        <f aca="false">O188-T188</f>
        <v>0</v>
      </c>
      <c r="Z188" s="219" t="s">
        <v>812</v>
      </c>
      <c r="AA188" s="219" t="s">
        <v>161</v>
      </c>
      <c r="AB188" s="219" t="s">
        <v>811</v>
      </c>
    </row>
    <row r="189" customFormat="false" ht="14.4" hidden="false" customHeight="false" outlineLevel="0" collapsed="false">
      <c r="A189" s="219" t="s">
        <v>151</v>
      </c>
      <c r="B189" s="221" t="n">
        <v>43160</v>
      </c>
      <c r="C189" s="221" t="n">
        <v>43160</v>
      </c>
      <c r="D189" s="219" t="s">
        <v>456</v>
      </c>
      <c r="E189" s="220" t="s">
        <v>868</v>
      </c>
      <c r="F189" s="220" t="s">
        <v>869</v>
      </c>
      <c r="G189" s="219" t="s">
        <v>463</v>
      </c>
      <c r="H189" s="219" t="s">
        <v>161</v>
      </c>
      <c r="I189" s="222" t="n">
        <v>5</v>
      </c>
      <c r="J189" s="219" t="s">
        <v>811</v>
      </c>
      <c r="K189" s="220"/>
      <c r="L189" s="220"/>
      <c r="M189" s="220"/>
      <c r="N189" s="220"/>
      <c r="O189" s="220"/>
      <c r="P189" s="222" t="n">
        <v>34180269.19</v>
      </c>
      <c r="Q189" s="222" t="n">
        <v>0</v>
      </c>
      <c r="R189" s="222" t="n">
        <v>854506.71</v>
      </c>
      <c r="S189" s="222" t="n">
        <v>854506.71</v>
      </c>
      <c r="T189" s="222" t="n">
        <v>0</v>
      </c>
      <c r="U189" s="222" t="n">
        <f aca="false">K189-P189</f>
        <v>-34180269.19</v>
      </c>
      <c r="V189" s="222" t="n">
        <f aca="false">L189-Q189</f>
        <v>0</v>
      </c>
      <c r="W189" s="222" t="n">
        <f aca="false">M189-R189</f>
        <v>-854506.71</v>
      </c>
      <c r="X189" s="222" t="n">
        <f aca="false">N189-S189</f>
        <v>-854506.71</v>
      </c>
      <c r="Y189" s="222" t="n">
        <f aca="false">O189-T189</f>
        <v>0</v>
      </c>
      <c r="Z189" s="219" t="s">
        <v>812</v>
      </c>
      <c r="AA189" s="219" t="s">
        <v>161</v>
      </c>
      <c r="AB189" s="219" t="s">
        <v>811</v>
      </c>
    </row>
    <row r="190" customFormat="false" ht="14.4" hidden="false" customHeight="false" outlineLevel="0" collapsed="false">
      <c r="A190" s="219" t="s">
        <v>151</v>
      </c>
      <c r="B190" s="221" t="n">
        <v>43160</v>
      </c>
      <c r="C190" s="221" t="n">
        <v>43160</v>
      </c>
      <c r="D190" s="219" t="s">
        <v>456</v>
      </c>
      <c r="E190" s="220" t="s">
        <v>948</v>
      </c>
      <c r="F190" s="220" t="s">
        <v>949</v>
      </c>
      <c r="G190" s="219" t="s">
        <v>463</v>
      </c>
      <c r="H190" s="219" t="s">
        <v>161</v>
      </c>
      <c r="I190" s="222" t="n">
        <v>5</v>
      </c>
      <c r="J190" s="219" t="s">
        <v>811</v>
      </c>
      <c r="K190" s="220"/>
      <c r="L190" s="220"/>
      <c r="M190" s="220"/>
      <c r="N190" s="220"/>
      <c r="O190" s="220"/>
      <c r="P190" s="222" t="n">
        <v>1959964</v>
      </c>
      <c r="Q190" s="222" t="n">
        <v>0</v>
      </c>
      <c r="R190" s="222" t="n">
        <v>48999.1</v>
      </c>
      <c r="S190" s="222" t="n">
        <v>48999.1</v>
      </c>
      <c r="T190" s="222" t="n">
        <v>0</v>
      </c>
      <c r="U190" s="222" t="n">
        <f aca="false">K190-P190</f>
        <v>-1959964</v>
      </c>
      <c r="V190" s="222" t="n">
        <f aca="false">L190-Q190</f>
        <v>0</v>
      </c>
      <c r="W190" s="222" t="n">
        <f aca="false">M190-R190</f>
        <v>-48999.1</v>
      </c>
      <c r="X190" s="222" t="n">
        <f aca="false">N190-S190</f>
        <v>-48999.1</v>
      </c>
      <c r="Y190" s="222" t="n">
        <f aca="false">O190-T190</f>
        <v>0</v>
      </c>
      <c r="Z190" s="219" t="s">
        <v>812</v>
      </c>
      <c r="AA190" s="219" t="s">
        <v>161</v>
      </c>
      <c r="AB190" s="219" t="s">
        <v>811</v>
      </c>
    </row>
    <row r="191" customFormat="false" ht="14.4" hidden="false" customHeight="false" outlineLevel="0" collapsed="false">
      <c r="A191" s="219" t="s">
        <v>151</v>
      </c>
      <c r="B191" s="221" t="n">
        <v>43160</v>
      </c>
      <c r="C191" s="221" t="n">
        <v>43160</v>
      </c>
      <c r="D191" s="219" t="s">
        <v>456</v>
      </c>
      <c r="E191" s="220" t="s">
        <v>936</v>
      </c>
      <c r="F191" s="220" t="s">
        <v>579</v>
      </c>
      <c r="G191" s="219" t="s">
        <v>463</v>
      </c>
      <c r="H191" s="219" t="s">
        <v>811</v>
      </c>
      <c r="I191" s="222" t="n">
        <v>0</v>
      </c>
      <c r="J191" s="219" t="s">
        <v>811</v>
      </c>
      <c r="K191" s="220"/>
      <c r="L191" s="220"/>
      <c r="M191" s="220"/>
      <c r="N191" s="220"/>
      <c r="O191" s="220"/>
      <c r="P191" s="222" t="n">
        <v>198576</v>
      </c>
      <c r="Q191" s="222" t="n">
        <v>0</v>
      </c>
      <c r="R191" s="222" t="n">
        <v>0</v>
      </c>
      <c r="S191" s="222" t="n">
        <v>0</v>
      </c>
      <c r="T191" s="222" t="n">
        <v>0</v>
      </c>
      <c r="U191" s="222" t="n">
        <f aca="false">K191-P191</f>
        <v>-198576</v>
      </c>
      <c r="V191" s="222" t="n">
        <f aca="false">L191-Q191</f>
        <v>0</v>
      </c>
      <c r="W191" s="222" t="n">
        <f aca="false">M191-R191</f>
        <v>0</v>
      </c>
      <c r="X191" s="222" t="n">
        <f aca="false">N191-S191</f>
        <v>0</v>
      </c>
      <c r="Y191" s="222" t="n">
        <f aca="false">O191-T191</f>
        <v>0</v>
      </c>
      <c r="Z191" s="219" t="s">
        <v>950</v>
      </c>
      <c r="AA191" s="219" t="s">
        <v>161</v>
      </c>
      <c r="AB191" s="219" t="s">
        <v>811</v>
      </c>
    </row>
    <row r="192" customFormat="false" ht="14.4" hidden="false" customHeight="false" outlineLevel="0" collapsed="false">
      <c r="A192" s="219" t="s">
        <v>151</v>
      </c>
      <c r="B192" s="221" t="n">
        <v>43160</v>
      </c>
      <c r="C192" s="221" t="n">
        <v>43160</v>
      </c>
      <c r="D192" s="219" t="s">
        <v>456</v>
      </c>
      <c r="E192" s="220" t="s">
        <v>855</v>
      </c>
      <c r="F192" s="220" t="s">
        <v>644</v>
      </c>
      <c r="G192" s="219" t="s">
        <v>463</v>
      </c>
      <c r="H192" s="219" t="s">
        <v>161</v>
      </c>
      <c r="I192" s="222" t="n">
        <v>5</v>
      </c>
      <c r="J192" s="219" t="s">
        <v>811</v>
      </c>
      <c r="K192" s="220"/>
      <c r="L192" s="220"/>
      <c r="M192" s="220"/>
      <c r="N192" s="220"/>
      <c r="O192" s="220"/>
      <c r="P192" s="222" t="n">
        <v>5759463.07</v>
      </c>
      <c r="Q192" s="222" t="n">
        <v>0</v>
      </c>
      <c r="R192" s="222" t="n">
        <v>143986.55</v>
      </c>
      <c r="S192" s="222" t="n">
        <v>143986.55</v>
      </c>
      <c r="T192" s="222" t="n">
        <v>0</v>
      </c>
      <c r="U192" s="222" t="n">
        <f aca="false">K192-P192</f>
        <v>-5759463.07</v>
      </c>
      <c r="V192" s="222" t="n">
        <f aca="false">L192-Q192</f>
        <v>0</v>
      </c>
      <c r="W192" s="222" t="n">
        <f aca="false">M192-R192</f>
        <v>-143986.55</v>
      </c>
      <c r="X192" s="222" t="n">
        <f aca="false">N192-S192</f>
        <v>-143986.55</v>
      </c>
      <c r="Y192" s="222" t="n">
        <f aca="false">O192-T192</f>
        <v>0</v>
      </c>
      <c r="Z192" s="219" t="s">
        <v>812</v>
      </c>
      <c r="AA192" s="219" t="s">
        <v>161</v>
      </c>
      <c r="AB192" s="219" t="s">
        <v>811</v>
      </c>
    </row>
    <row r="193" customFormat="false" ht="14.4" hidden="false" customHeight="false" outlineLevel="0" collapsed="false">
      <c r="A193" s="219" t="s">
        <v>151</v>
      </c>
      <c r="B193" s="221" t="n">
        <v>43160</v>
      </c>
      <c r="C193" s="221" t="n">
        <v>43160</v>
      </c>
      <c r="D193" s="219" t="s">
        <v>456</v>
      </c>
      <c r="E193" s="220" t="s">
        <v>951</v>
      </c>
      <c r="F193" s="220" t="s">
        <v>952</v>
      </c>
      <c r="G193" s="219" t="s">
        <v>463</v>
      </c>
      <c r="H193" s="219" t="s">
        <v>161</v>
      </c>
      <c r="I193" s="222" t="n">
        <v>5</v>
      </c>
      <c r="J193" s="219" t="s">
        <v>811</v>
      </c>
      <c r="K193" s="220"/>
      <c r="L193" s="220"/>
      <c r="M193" s="220"/>
      <c r="N193" s="220"/>
      <c r="O193" s="220"/>
      <c r="P193" s="222" t="n">
        <v>5767587</v>
      </c>
      <c r="Q193" s="222" t="n">
        <v>0</v>
      </c>
      <c r="R193" s="222" t="n">
        <v>144190</v>
      </c>
      <c r="S193" s="222" t="n">
        <v>144190</v>
      </c>
      <c r="T193" s="222" t="n">
        <v>0</v>
      </c>
      <c r="U193" s="222" t="n">
        <f aca="false">K193-P193</f>
        <v>-5767587</v>
      </c>
      <c r="V193" s="222" t="n">
        <f aca="false">L193-Q193</f>
        <v>0</v>
      </c>
      <c r="W193" s="222" t="n">
        <f aca="false">M193-R193</f>
        <v>-144190</v>
      </c>
      <c r="X193" s="222" t="n">
        <f aca="false">N193-S193</f>
        <v>-144190</v>
      </c>
      <c r="Y193" s="222" t="n">
        <f aca="false">O193-T193</f>
        <v>0</v>
      </c>
      <c r="Z193" s="219" t="s">
        <v>812</v>
      </c>
      <c r="AA193" s="219" t="s">
        <v>161</v>
      </c>
      <c r="AB193" s="219" t="s">
        <v>811</v>
      </c>
    </row>
    <row r="194" customFormat="false" ht="14.4" hidden="false" customHeight="false" outlineLevel="0" collapsed="false">
      <c r="A194" s="219" t="s">
        <v>151</v>
      </c>
      <c r="B194" s="221" t="n">
        <v>43160</v>
      </c>
      <c r="C194" s="221" t="n">
        <v>43160</v>
      </c>
      <c r="D194" s="219" t="s">
        <v>456</v>
      </c>
      <c r="E194" s="220" t="s">
        <v>856</v>
      </c>
      <c r="F194" s="220" t="s">
        <v>761</v>
      </c>
      <c r="G194" s="219" t="s">
        <v>463</v>
      </c>
      <c r="H194" s="219" t="s">
        <v>161</v>
      </c>
      <c r="I194" s="222" t="n">
        <v>0</v>
      </c>
      <c r="J194" s="219" t="s">
        <v>811</v>
      </c>
      <c r="K194" s="220"/>
      <c r="L194" s="220"/>
      <c r="M194" s="220"/>
      <c r="N194" s="220"/>
      <c r="O194" s="220"/>
      <c r="P194" s="222" t="n">
        <v>0</v>
      </c>
      <c r="Q194" s="222" t="n">
        <v>0</v>
      </c>
      <c r="R194" s="222" t="n">
        <v>0</v>
      </c>
      <c r="S194" s="222" t="n">
        <v>0</v>
      </c>
      <c r="T194" s="222" t="n">
        <v>0</v>
      </c>
      <c r="U194" s="222" t="n">
        <f aca="false">K194-P194</f>
        <v>0</v>
      </c>
      <c r="V194" s="222" t="n">
        <f aca="false">L194-Q194</f>
        <v>0</v>
      </c>
      <c r="W194" s="222" t="n">
        <f aca="false">M194-R194</f>
        <v>0</v>
      </c>
      <c r="X194" s="222" t="n">
        <f aca="false">N194-S194</f>
        <v>0</v>
      </c>
      <c r="Y194" s="222" t="n">
        <f aca="false">O194-T194</f>
        <v>0</v>
      </c>
      <c r="Z194" s="219" t="s">
        <v>812</v>
      </c>
      <c r="AA194" s="219" t="s">
        <v>161</v>
      </c>
      <c r="AB194" s="219" t="s">
        <v>811</v>
      </c>
    </row>
    <row r="195" customFormat="false" ht="14.4" hidden="false" customHeight="false" outlineLevel="0" collapsed="false">
      <c r="A195" s="219" t="s">
        <v>151</v>
      </c>
      <c r="B195" s="221" t="n">
        <v>43160</v>
      </c>
      <c r="C195" s="221" t="n">
        <v>43160</v>
      </c>
      <c r="D195" s="219" t="s">
        <v>456</v>
      </c>
      <c r="E195" s="220" t="s">
        <v>856</v>
      </c>
      <c r="F195" s="220" t="s">
        <v>761</v>
      </c>
      <c r="G195" s="219" t="s">
        <v>463</v>
      </c>
      <c r="H195" s="219" t="s">
        <v>161</v>
      </c>
      <c r="I195" s="222" t="n">
        <v>5</v>
      </c>
      <c r="J195" s="219" t="s">
        <v>811</v>
      </c>
      <c r="K195" s="220"/>
      <c r="L195" s="220"/>
      <c r="M195" s="220"/>
      <c r="N195" s="220"/>
      <c r="O195" s="220"/>
      <c r="P195" s="222" t="n">
        <v>108500</v>
      </c>
      <c r="Q195" s="222" t="n">
        <v>0</v>
      </c>
      <c r="R195" s="222" t="n">
        <v>2712.5</v>
      </c>
      <c r="S195" s="222" t="n">
        <v>2712.5</v>
      </c>
      <c r="T195" s="222" t="n">
        <v>0</v>
      </c>
      <c r="U195" s="222" t="n">
        <f aca="false">K195-P195</f>
        <v>-108500</v>
      </c>
      <c r="V195" s="222" t="n">
        <f aca="false">L195-Q195</f>
        <v>0</v>
      </c>
      <c r="W195" s="222" t="n">
        <f aca="false">M195-R195</f>
        <v>-2712.5</v>
      </c>
      <c r="X195" s="222" t="n">
        <f aca="false">N195-S195</f>
        <v>-2712.5</v>
      </c>
      <c r="Y195" s="222" t="n">
        <f aca="false">O195-T195</f>
        <v>0</v>
      </c>
      <c r="Z195" s="219" t="s">
        <v>812</v>
      </c>
      <c r="AA195" s="219" t="s">
        <v>161</v>
      </c>
      <c r="AB195" s="219" t="s">
        <v>811</v>
      </c>
    </row>
    <row r="196" customFormat="false" ht="14.4" hidden="false" customHeight="false" outlineLevel="0" collapsed="false">
      <c r="A196" s="219" t="s">
        <v>151</v>
      </c>
      <c r="B196" s="221" t="n">
        <v>43160</v>
      </c>
      <c r="C196" s="221" t="n">
        <v>43160</v>
      </c>
      <c r="D196" s="219" t="s">
        <v>456</v>
      </c>
      <c r="E196" s="220" t="s">
        <v>881</v>
      </c>
      <c r="F196" s="220" t="s">
        <v>882</v>
      </c>
      <c r="G196" s="219" t="s">
        <v>463</v>
      </c>
      <c r="H196" s="219" t="s">
        <v>161</v>
      </c>
      <c r="I196" s="222" t="n">
        <v>5</v>
      </c>
      <c r="J196" s="219" t="s">
        <v>811</v>
      </c>
      <c r="K196" s="220"/>
      <c r="L196" s="220"/>
      <c r="M196" s="220"/>
      <c r="N196" s="220"/>
      <c r="O196" s="220"/>
      <c r="P196" s="222" t="n">
        <v>7362663.92</v>
      </c>
      <c r="Q196" s="222" t="n">
        <v>0</v>
      </c>
      <c r="R196" s="222" t="n">
        <v>184066.6</v>
      </c>
      <c r="S196" s="222" t="n">
        <v>184066.6</v>
      </c>
      <c r="T196" s="222" t="n">
        <v>0</v>
      </c>
      <c r="U196" s="222" t="n">
        <f aca="false">K196-P196</f>
        <v>-7362663.92</v>
      </c>
      <c r="V196" s="222" t="n">
        <f aca="false">L196-Q196</f>
        <v>0</v>
      </c>
      <c r="W196" s="222" t="n">
        <f aca="false">M196-R196</f>
        <v>-184066.6</v>
      </c>
      <c r="X196" s="222" t="n">
        <f aca="false">N196-S196</f>
        <v>-184066.6</v>
      </c>
      <c r="Y196" s="222" t="n">
        <f aca="false">O196-T196</f>
        <v>0</v>
      </c>
      <c r="Z196" s="219" t="s">
        <v>812</v>
      </c>
      <c r="AA196" s="219" t="s">
        <v>161</v>
      </c>
      <c r="AB196" s="219" t="s">
        <v>811</v>
      </c>
    </row>
    <row r="197" customFormat="false" ht="14.4" hidden="false" customHeight="false" outlineLevel="0" collapsed="false">
      <c r="A197" s="219" t="s">
        <v>151</v>
      </c>
      <c r="B197" s="221" t="n">
        <v>43160</v>
      </c>
      <c r="C197" s="221" t="n">
        <v>43160</v>
      </c>
      <c r="D197" s="219" t="s">
        <v>456</v>
      </c>
      <c r="E197" s="220" t="s">
        <v>918</v>
      </c>
      <c r="F197" s="220" t="s">
        <v>919</v>
      </c>
      <c r="G197" s="219" t="s">
        <v>463</v>
      </c>
      <c r="H197" s="219" t="s">
        <v>161</v>
      </c>
      <c r="I197" s="222" t="n">
        <v>5</v>
      </c>
      <c r="J197" s="219" t="s">
        <v>811</v>
      </c>
      <c r="K197" s="220"/>
      <c r="L197" s="220"/>
      <c r="M197" s="220"/>
      <c r="N197" s="220"/>
      <c r="O197" s="220"/>
      <c r="P197" s="222" t="n">
        <v>1919099</v>
      </c>
      <c r="Q197" s="222" t="n">
        <v>0</v>
      </c>
      <c r="R197" s="222" t="n">
        <v>47977</v>
      </c>
      <c r="S197" s="222" t="n">
        <v>47977</v>
      </c>
      <c r="T197" s="222" t="n">
        <v>0</v>
      </c>
      <c r="U197" s="222" t="n">
        <f aca="false">K197-P197</f>
        <v>-1919099</v>
      </c>
      <c r="V197" s="222" t="n">
        <f aca="false">L197-Q197</f>
        <v>0</v>
      </c>
      <c r="W197" s="222" t="n">
        <f aca="false">M197-R197</f>
        <v>-47977</v>
      </c>
      <c r="X197" s="222" t="n">
        <f aca="false">N197-S197</f>
        <v>-47977</v>
      </c>
      <c r="Y197" s="222" t="n">
        <f aca="false">O197-T197</f>
        <v>0</v>
      </c>
      <c r="Z197" s="219" t="s">
        <v>812</v>
      </c>
      <c r="AA197" s="219" t="s">
        <v>161</v>
      </c>
      <c r="AB197" s="219" t="s">
        <v>811</v>
      </c>
    </row>
    <row r="198" customFormat="false" ht="14.4" hidden="false" customHeight="false" outlineLevel="0" collapsed="false">
      <c r="A198" s="219" t="s">
        <v>151</v>
      </c>
      <c r="B198" s="221" t="n">
        <v>43160</v>
      </c>
      <c r="C198" s="221" t="n">
        <v>43160</v>
      </c>
      <c r="D198" s="219" t="s">
        <v>456</v>
      </c>
      <c r="E198" s="220" t="s">
        <v>885</v>
      </c>
      <c r="F198" s="220" t="s">
        <v>886</v>
      </c>
      <c r="G198" s="219" t="s">
        <v>463</v>
      </c>
      <c r="H198" s="219" t="s">
        <v>161</v>
      </c>
      <c r="I198" s="222" t="n">
        <v>5</v>
      </c>
      <c r="J198" s="219" t="s">
        <v>811</v>
      </c>
      <c r="K198" s="220"/>
      <c r="L198" s="220"/>
      <c r="M198" s="220"/>
      <c r="N198" s="220"/>
      <c r="O198" s="220"/>
      <c r="P198" s="222" t="n">
        <v>13020.48</v>
      </c>
      <c r="Q198" s="222" t="n">
        <v>0</v>
      </c>
      <c r="R198" s="222" t="n">
        <v>325.52</v>
      </c>
      <c r="S198" s="222" t="n">
        <v>325.52</v>
      </c>
      <c r="T198" s="222" t="n">
        <v>0</v>
      </c>
      <c r="U198" s="222" t="n">
        <f aca="false">K198-P198</f>
        <v>-13020.48</v>
      </c>
      <c r="V198" s="222" t="n">
        <f aca="false">L198-Q198</f>
        <v>0</v>
      </c>
      <c r="W198" s="222" t="n">
        <f aca="false">M198-R198</f>
        <v>-325.52</v>
      </c>
      <c r="X198" s="222" t="n">
        <f aca="false">N198-S198</f>
        <v>-325.52</v>
      </c>
      <c r="Y198" s="222" t="n">
        <f aca="false">O198-T198</f>
        <v>0</v>
      </c>
      <c r="Z198" s="219" t="s">
        <v>812</v>
      </c>
      <c r="AA198" s="219" t="s">
        <v>161</v>
      </c>
      <c r="AB198" s="219" t="s">
        <v>811</v>
      </c>
    </row>
    <row r="199" customFormat="false" ht="14.4" hidden="false" customHeight="false" outlineLevel="0" collapsed="false">
      <c r="A199" s="219" t="s">
        <v>151</v>
      </c>
      <c r="B199" s="221" t="n">
        <v>43160</v>
      </c>
      <c r="C199" s="221" t="n">
        <v>43160</v>
      </c>
      <c r="D199" s="219" t="s">
        <v>456</v>
      </c>
      <c r="E199" s="220" t="s">
        <v>887</v>
      </c>
      <c r="F199" s="220" t="s">
        <v>577</v>
      </c>
      <c r="G199" s="219" t="s">
        <v>463</v>
      </c>
      <c r="H199" s="219" t="s">
        <v>161</v>
      </c>
      <c r="I199" s="222" t="n">
        <v>5</v>
      </c>
      <c r="J199" s="219" t="s">
        <v>811</v>
      </c>
      <c r="K199" s="220"/>
      <c r="L199" s="220"/>
      <c r="M199" s="220"/>
      <c r="N199" s="220"/>
      <c r="O199" s="220"/>
      <c r="P199" s="222" t="n">
        <v>3768743</v>
      </c>
      <c r="Q199" s="222" t="n">
        <v>0</v>
      </c>
      <c r="R199" s="222" t="n">
        <v>94218.58</v>
      </c>
      <c r="S199" s="222" t="n">
        <v>94218.58</v>
      </c>
      <c r="T199" s="222" t="n">
        <v>0</v>
      </c>
      <c r="U199" s="222" t="n">
        <f aca="false">K199-P199</f>
        <v>-3768743</v>
      </c>
      <c r="V199" s="222" t="n">
        <f aca="false">L199-Q199</f>
        <v>0</v>
      </c>
      <c r="W199" s="222" t="n">
        <f aca="false">M199-R199</f>
        <v>-94218.58</v>
      </c>
      <c r="X199" s="222" t="n">
        <f aca="false">N199-S199</f>
        <v>-94218.58</v>
      </c>
      <c r="Y199" s="222" t="n">
        <f aca="false">O199-T199</f>
        <v>0</v>
      </c>
      <c r="Z199" s="219" t="s">
        <v>812</v>
      </c>
      <c r="AA199" s="219" t="s">
        <v>161</v>
      </c>
      <c r="AB199" s="219" t="s">
        <v>811</v>
      </c>
    </row>
    <row r="200" customFormat="false" ht="14.4" hidden="false" customHeight="false" outlineLevel="0" collapsed="false">
      <c r="A200" s="219" t="s">
        <v>151</v>
      </c>
      <c r="B200" s="221" t="n">
        <v>43160</v>
      </c>
      <c r="C200" s="221" t="n">
        <v>43160</v>
      </c>
      <c r="D200" s="219" t="s">
        <v>456</v>
      </c>
      <c r="E200" s="220" t="s">
        <v>888</v>
      </c>
      <c r="F200" s="220" t="s">
        <v>613</v>
      </c>
      <c r="G200" s="219" t="s">
        <v>463</v>
      </c>
      <c r="H200" s="219" t="s">
        <v>161</v>
      </c>
      <c r="I200" s="222" t="n">
        <v>5</v>
      </c>
      <c r="J200" s="219" t="s">
        <v>811</v>
      </c>
      <c r="K200" s="220"/>
      <c r="L200" s="220"/>
      <c r="M200" s="220"/>
      <c r="N200" s="220"/>
      <c r="O200" s="220"/>
      <c r="P200" s="222" t="n">
        <v>3714181</v>
      </c>
      <c r="Q200" s="222" t="n">
        <v>0</v>
      </c>
      <c r="R200" s="222" t="n">
        <v>92854.53</v>
      </c>
      <c r="S200" s="222" t="n">
        <v>92854.53</v>
      </c>
      <c r="T200" s="222" t="n">
        <v>0</v>
      </c>
      <c r="U200" s="222" t="n">
        <f aca="false">K200-P200</f>
        <v>-3714181</v>
      </c>
      <c r="V200" s="222" t="n">
        <f aca="false">L200-Q200</f>
        <v>0</v>
      </c>
      <c r="W200" s="222" t="n">
        <f aca="false">M200-R200</f>
        <v>-92854.53</v>
      </c>
      <c r="X200" s="222" t="n">
        <f aca="false">N200-S200</f>
        <v>-92854.53</v>
      </c>
      <c r="Y200" s="222" t="n">
        <f aca="false">O200-T200</f>
        <v>0</v>
      </c>
      <c r="Z200" s="219" t="s">
        <v>812</v>
      </c>
      <c r="AA200" s="219" t="s">
        <v>161</v>
      </c>
      <c r="AB200" s="219" t="s">
        <v>811</v>
      </c>
    </row>
    <row r="201" customFormat="false" ht="14.4" hidden="false" customHeight="false" outlineLevel="0" collapsed="false">
      <c r="A201" s="219" t="s">
        <v>151</v>
      </c>
      <c r="B201" s="221" t="n">
        <v>43160</v>
      </c>
      <c r="C201" s="221" t="n">
        <v>43160</v>
      </c>
      <c r="D201" s="219" t="s">
        <v>456</v>
      </c>
      <c r="E201" s="220" t="s">
        <v>889</v>
      </c>
      <c r="F201" s="220" t="s">
        <v>786</v>
      </c>
      <c r="G201" s="219" t="s">
        <v>463</v>
      </c>
      <c r="H201" s="219" t="s">
        <v>161</v>
      </c>
      <c r="I201" s="222" t="n">
        <v>5</v>
      </c>
      <c r="J201" s="219" t="s">
        <v>811</v>
      </c>
      <c r="K201" s="220"/>
      <c r="L201" s="220"/>
      <c r="M201" s="220"/>
      <c r="N201" s="220"/>
      <c r="O201" s="220"/>
      <c r="P201" s="222" t="n">
        <v>14845247</v>
      </c>
      <c r="Q201" s="222" t="n">
        <v>0</v>
      </c>
      <c r="R201" s="222" t="n">
        <v>371131.19</v>
      </c>
      <c r="S201" s="222" t="n">
        <v>371131.19</v>
      </c>
      <c r="T201" s="222" t="n">
        <v>0</v>
      </c>
      <c r="U201" s="222" t="n">
        <f aca="false">K201-P201</f>
        <v>-14845247</v>
      </c>
      <c r="V201" s="222" t="n">
        <f aca="false">L201-Q201</f>
        <v>0</v>
      </c>
      <c r="W201" s="222" t="n">
        <f aca="false">M201-R201</f>
        <v>-371131.19</v>
      </c>
      <c r="X201" s="222" t="n">
        <f aca="false">N201-S201</f>
        <v>-371131.19</v>
      </c>
      <c r="Y201" s="222" t="n">
        <f aca="false">O201-T201</f>
        <v>0</v>
      </c>
      <c r="Z201" s="219" t="s">
        <v>812</v>
      </c>
      <c r="AA201" s="219" t="s">
        <v>161</v>
      </c>
      <c r="AB201" s="219" t="s">
        <v>811</v>
      </c>
    </row>
    <row r="202" customFormat="false" ht="14.4" hidden="false" customHeight="false" outlineLevel="0" collapsed="false">
      <c r="A202" s="219" t="s">
        <v>151</v>
      </c>
      <c r="B202" s="221" t="n">
        <v>43160</v>
      </c>
      <c r="C202" s="221" t="n">
        <v>43160</v>
      </c>
      <c r="D202" s="219" t="s">
        <v>456</v>
      </c>
      <c r="E202" s="220" t="s">
        <v>920</v>
      </c>
      <c r="F202" s="220" t="s">
        <v>921</v>
      </c>
      <c r="G202" s="219" t="s">
        <v>463</v>
      </c>
      <c r="H202" s="219" t="s">
        <v>161</v>
      </c>
      <c r="I202" s="222" t="n">
        <v>5</v>
      </c>
      <c r="J202" s="219" t="s">
        <v>811</v>
      </c>
      <c r="K202" s="220"/>
      <c r="L202" s="220"/>
      <c r="M202" s="220"/>
      <c r="N202" s="220"/>
      <c r="O202" s="220"/>
      <c r="P202" s="222" t="n">
        <v>5732540.39</v>
      </c>
      <c r="Q202" s="222" t="n">
        <v>0</v>
      </c>
      <c r="R202" s="222" t="n">
        <v>143313.51</v>
      </c>
      <c r="S202" s="222" t="n">
        <v>143313.51</v>
      </c>
      <c r="T202" s="222" t="n">
        <v>0</v>
      </c>
      <c r="U202" s="222" t="n">
        <f aca="false">K202-P202</f>
        <v>-5732540.39</v>
      </c>
      <c r="V202" s="222" t="n">
        <f aca="false">L202-Q202</f>
        <v>0</v>
      </c>
      <c r="W202" s="222" t="n">
        <f aca="false">M202-R202</f>
        <v>-143313.51</v>
      </c>
      <c r="X202" s="222" t="n">
        <f aca="false">N202-S202</f>
        <v>-143313.51</v>
      </c>
      <c r="Y202" s="222" t="n">
        <f aca="false">O202-T202</f>
        <v>0</v>
      </c>
      <c r="Z202" s="219" t="s">
        <v>812</v>
      </c>
      <c r="AA202" s="219" t="s">
        <v>161</v>
      </c>
      <c r="AB202" s="219" t="s">
        <v>811</v>
      </c>
    </row>
    <row r="203" customFormat="false" ht="14.4" hidden="false" customHeight="false" outlineLevel="0" collapsed="false">
      <c r="A203" s="219" t="s">
        <v>151</v>
      </c>
      <c r="B203" s="221" t="n">
        <v>43160</v>
      </c>
      <c r="C203" s="221" t="n">
        <v>43160</v>
      </c>
      <c r="D203" s="219" t="s">
        <v>456</v>
      </c>
      <c r="E203" s="220" t="s">
        <v>890</v>
      </c>
      <c r="F203" s="220" t="s">
        <v>486</v>
      </c>
      <c r="G203" s="219" t="s">
        <v>463</v>
      </c>
      <c r="H203" s="219" t="s">
        <v>161</v>
      </c>
      <c r="I203" s="222" t="n">
        <v>5</v>
      </c>
      <c r="J203" s="219" t="s">
        <v>811</v>
      </c>
      <c r="K203" s="220"/>
      <c r="L203" s="220"/>
      <c r="M203" s="220"/>
      <c r="N203" s="220"/>
      <c r="O203" s="220"/>
      <c r="P203" s="222" t="n">
        <v>109585</v>
      </c>
      <c r="Q203" s="222" t="n">
        <v>0</v>
      </c>
      <c r="R203" s="222" t="n">
        <v>2739.63</v>
      </c>
      <c r="S203" s="222" t="n">
        <v>2739.63</v>
      </c>
      <c r="T203" s="222" t="n">
        <v>0</v>
      </c>
      <c r="U203" s="222" t="n">
        <f aca="false">K203-P203</f>
        <v>-109585</v>
      </c>
      <c r="V203" s="222" t="n">
        <f aca="false">L203-Q203</f>
        <v>0</v>
      </c>
      <c r="W203" s="222" t="n">
        <f aca="false">M203-R203</f>
        <v>-2739.63</v>
      </c>
      <c r="X203" s="222" t="n">
        <f aca="false">N203-S203</f>
        <v>-2739.63</v>
      </c>
      <c r="Y203" s="222" t="n">
        <f aca="false">O203-T203</f>
        <v>0</v>
      </c>
      <c r="Z203" s="219" t="s">
        <v>812</v>
      </c>
      <c r="AA203" s="219" t="s">
        <v>161</v>
      </c>
      <c r="AB203" s="219" t="s">
        <v>811</v>
      </c>
    </row>
    <row r="204" customFormat="false" ht="14.4" hidden="false" customHeight="false" outlineLevel="0" collapsed="false">
      <c r="A204" s="219" t="s">
        <v>151</v>
      </c>
      <c r="B204" s="221" t="n">
        <v>43160</v>
      </c>
      <c r="C204" s="221" t="n">
        <v>43160</v>
      </c>
      <c r="D204" s="219" t="s">
        <v>456</v>
      </c>
      <c r="E204" s="220" t="s">
        <v>922</v>
      </c>
      <c r="F204" s="220" t="s">
        <v>923</v>
      </c>
      <c r="G204" s="219" t="s">
        <v>463</v>
      </c>
      <c r="H204" s="219" t="s">
        <v>161</v>
      </c>
      <c r="I204" s="222" t="n">
        <v>5</v>
      </c>
      <c r="J204" s="219" t="s">
        <v>811</v>
      </c>
      <c r="K204" s="220"/>
      <c r="L204" s="220"/>
      <c r="M204" s="220"/>
      <c r="N204" s="220"/>
      <c r="O204" s="220"/>
      <c r="P204" s="222" t="n">
        <v>1640882</v>
      </c>
      <c r="Q204" s="222" t="n">
        <v>0</v>
      </c>
      <c r="R204" s="222" t="n">
        <v>41022.06</v>
      </c>
      <c r="S204" s="222" t="n">
        <v>41022.06</v>
      </c>
      <c r="T204" s="222" t="n">
        <v>0</v>
      </c>
      <c r="U204" s="222" t="n">
        <f aca="false">K204-P204</f>
        <v>-1640882</v>
      </c>
      <c r="V204" s="222" t="n">
        <f aca="false">L204-Q204</f>
        <v>0</v>
      </c>
      <c r="W204" s="222" t="n">
        <f aca="false">M204-R204</f>
        <v>-41022.06</v>
      </c>
      <c r="X204" s="222" t="n">
        <f aca="false">N204-S204</f>
        <v>-41022.06</v>
      </c>
      <c r="Y204" s="222" t="n">
        <f aca="false">O204-T204</f>
        <v>0</v>
      </c>
      <c r="Z204" s="219" t="s">
        <v>812</v>
      </c>
      <c r="AA204" s="219" t="s">
        <v>161</v>
      </c>
      <c r="AB204" s="219" t="s">
        <v>811</v>
      </c>
    </row>
    <row r="205" customFormat="false" ht="14.4" hidden="false" customHeight="false" outlineLevel="0" collapsed="false">
      <c r="A205" s="219" t="s">
        <v>151</v>
      </c>
      <c r="B205" s="221" t="n">
        <v>43160</v>
      </c>
      <c r="C205" s="221" t="n">
        <v>43160</v>
      </c>
      <c r="D205" s="219" t="s">
        <v>456</v>
      </c>
      <c r="E205" s="220" t="s">
        <v>871</v>
      </c>
      <c r="F205" s="220" t="s">
        <v>872</v>
      </c>
      <c r="G205" s="219" t="s">
        <v>463</v>
      </c>
      <c r="H205" s="219" t="s">
        <v>161</v>
      </c>
      <c r="I205" s="222" t="n">
        <v>5</v>
      </c>
      <c r="J205" s="219" t="s">
        <v>811</v>
      </c>
      <c r="K205" s="220"/>
      <c r="L205" s="220"/>
      <c r="M205" s="220"/>
      <c r="N205" s="220"/>
      <c r="O205" s="220"/>
      <c r="P205" s="222" t="n">
        <v>4080593.03</v>
      </c>
      <c r="Q205" s="222" t="n">
        <v>0</v>
      </c>
      <c r="R205" s="222" t="n">
        <v>102014.82</v>
      </c>
      <c r="S205" s="222" t="n">
        <v>102014.82</v>
      </c>
      <c r="T205" s="222" t="n">
        <v>0</v>
      </c>
      <c r="U205" s="222" t="n">
        <f aca="false">K205-P205</f>
        <v>-4080593.03</v>
      </c>
      <c r="V205" s="222" t="n">
        <f aca="false">L205-Q205</f>
        <v>0</v>
      </c>
      <c r="W205" s="222" t="n">
        <f aca="false">M205-R205</f>
        <v>-102014.82</v>
      </c>
      <c r="X205" s="222" t="n">
        <f aca="false">N205-S205</f>
        <v>-102014.82</v>
      </c>
      <c r="Y205" s="222" t="n">
        <f aca="false">O205-T205</f>
        <v>0</v>
      </c>
      <c r="Z205" s="219" t="s">
        <v>812</v>
      </c>
      <c r="AA205" s="219" t="s">
        <v>161</v>
      </c>
      <c r="AB205" s="219" t="s">
        <v>811</v>
      </c>
    </row>
    <row r="206" customFormat="false" ht="14.4" hidden="false" customHeight="false" outlineLevel="0" collapsed="false">
      <c r="A206" s="219" t="s">
        <v>151</v>
      </c>
      <c r="B206" s="221" t="n">
        <v>43160</v>
      </c>
      <c r="C206" s="221" t="n">
        <v>43160</v>
      </c>
      <c r="D206" s="219" t="s">
        <v>456</v>
      </c>
      <c r="E206" s="220" t="s">
        <v>953</v>
      </c>
      <c r="F206" s="220" t="s">
        <v>954</v>
      </c>
      <c r="G206" s="219" t="s">
        <v>463</v>
      </c>
      <c r="H206" s="219" t="s">
        <v>161</v>
      </c>
      <c r="I206" s="222" t="n">
        <v>5</v>
      </c>
      <c r="J206" s="219" t="s">
        <v>811</v>
      </c>
      <c r="K206" s="220"/>
      <c r="L206" s="220"/>
      <c r="M206" s="220"/>
      <c r="N206" s="220"/>
      <c r="O206" s="220"/>
      <c r="P206" s="222" t="n">
        <v>2200470</v>
      </c>
      <c r="Q206" s="222" t="n">
        <v>0</v>
      </c>
      <c r="R206" s="222" t="n">
        <v>55011.75</v>
      </c>
      <c r="S206" s="222" t="n">
        <v>55011.75</v>
      </c>
      <c r="T206" s="222" t="n">
        <v>0</v>
      </c>
      <c r="U206" s="222" t="n">
        <f aca="false">K206-P206</f>
        <v>-2200470</v>
      </c>
      <c r="V206" s="222" t="n">
        <f aca="false">L206-Q206</f>
        <v>0</v>
      </c>
      <c r="W206" s="222" t="n">
        <f aca="false">M206-R206</f>
        <v>-55011.75</v>
      </c>
      <c r="X206" s="222" t="n">
        <f aca="false">N206-S206</f>
        <v>-55011.75</v>
      </c>
      <c r="Y206" s="222" t="n">
        <f aca="false">O206-T206</f>
        <v>0</v>
      </c>
      <c r="Z206" s="219" t="s">
        <v>812</v>
      </c>
      <c r="AA206" s="219" t="s">
        <v>161</v>
      </c>
      <c r="AB206" s="219" t="s">
        <v>811</v>
      </c>
    </row>
    <row r="207" customFormat="false" ht="14.4" hidden="false" customHeight="false" outlineLevel="0" collapsed="false">
      <c r="A207" s="219" t="s">
        <v>151</v>
      </c>
      <c r="B207" s="221" t="n">
        <v>43160</v>
      </c>
      <c r="C207" s="221" t="n">
        <v>43160</v>
      </c>
      <c r="D207" s="219" t="s">
        <v>456</v>
      </c>
      <c r="E207" s="220" t="s">
        <v>894</v>
      </c>
      <c r="F207" s="220" t="s">
        <v>574</v>
      </c>
      <c r="G207" s="219" t="s">
        <v>463</v>
      </c>
      <c r="H207" s="219" t="s">
        <v>161</v>
      </c>
      <c r="I207" s="222" t="n">
        <v>5</v>
      </c>
      <c r="J207" s="219" t="s">
        <v>811</v>
      </c>
      <c r="K207" s="220"/>
      <c r="L207" s="220"/>
      <c r="M207" s="220"/>
      <c r="N207" s="220"/>
      <c r="O207" s="220"/>
      <c r="P207" s="222" t="n">
        <v>6768.5</v>
      </c>
      <c r="Q207" s="222" t="n">
        <v>0</v>
      </c>
      <c r="R207" s="222" t="n">
        <v>169.21</v>
      </c>
      <c r="S207" s="222" t="n">
        <v>169.21</v>
      </c>
      <c r="T207" s="222" t="n">
        <v>0</v>
      </c>
      <c r="U207" s="222" t="n">
        <f aca="false">K207-P207</f>
        <v>-6768.5</v>
      </c>
      <c r="V207" s="222" t="n">
        <f aca="false">L207-Q207</f>
        <v>0</v>
      </c>
      <c r="W207" s="222" t="n">
        <f aca="false">M207-R207</f>
        <v>-169.21</v>
      </c>
      <c r="X207" s="222" t="n">
        <f aca="false">N207-S207</f>
        <v>-169.21</v>
      </c>
      <c r="Y207" s="222" t="n">
        <f aca="false">O207-T207</f>
        <v>0</v>
      </c>
      <c r="Z207" s="219" t="s">
        <v>812</v>
      </c>
      <c r="AA207" s="219" t="s">
        <v>161</v>
      </c>
      <c r="AB207" s="219" t="s">
        <v>811</v>
      </c>
    </row>
    <row r="208" customFormat="false" ht="14.4" hidden="false" customHeight="false" outlineLevel="0" collapsed="false">
      <c r="A208" s="219" t="s">
        <v>151</v>
      </c>
      <c r="B208" s="221" t="n">
        <v>43160</v>
      </c>
      <c r="C208" s="221" t="n">
        <v>43160</v>
      </c>
      <c r="D208" s="219" t="s">
        <v>456</v>
      </c>
      <c r="E208" s="220" t="s">
        <v>895</v>
      </c>
      <c r="F208" s="220" t="s">
        <v>592</v>
      </c>
      <c r="G208" s="219" t="s">
        <v>463</v>
      </c>
      <c r="H208" s="219" t="s">
        <v>161</v>
      </c>
      <c r="I208" s="222" t="n">
        <v>18</v>
      </c>
      <c r="J208" s="219" t="s">
        <v>811</v>
      </c>
      <c r="K208" s="220"/>
      <c r="L208" s="220"/>
      <c r="M208" s="220"/>
      <c r="N208" s="220"/>
      <c r="O208" s="220"/>
      <c r="P208" s="222" t="n">
        <v>254.24</v>
      </c>
      <c r="Q208" s="222" t="n">
        <v>0</v>
      </c>
      <c r="R208" s="222" t="n">
        <v>22.88</v>
      </c>
      <c r="S208" s="222" t="n">
        <v>22.88</v>
      </c>
      <c r="T208" s="222" t="n">
        <v>0</v>
      </c>
      <c r="U208" s="222" t="n">
        <f aca="false">K208-P208</f>
        <v>-254.24</v>
      </c>
      <c r="V208" s="222" t="n">
        <f aca="false">L208-Q208</f>
        <v>0</v>
      </c>
      <c r="W208" s="222" t="n">
        <f aca="false">M208-R208</f>
        <v>-22.88</v>
      </c>
      <c r="X208" s="222" t="n">
        <f aca="false">N208-S208</f>
        <v>-22.88</v>
      </c>
      <c r="Y208" s="222" t="n">
        <f aca="false">O208-T208</f>
        <v>0</v>
      </c>
      <c r="Z208" s="219" t="s">
        <v>812</v>
      </c>
      <c r="AA208" s="219" t="s">
        <v>161</v>
      </c>
      <c r="AB208" s="219" t="s">
        <v>811</v>
      </c>
    </row>
    <row r="209" customFormat="false" ht="14.4" hidden="false" customHeight="false" outlineLevel="0" collapsed="false">
      <c r="A209" s="219" t="s">
        <v>151</v>
      </c>
      <c r="B209" s="221" t="n">
        <v>43160</v>
      </c>
      <c r="C209" s="221" t="n">
        <v>43160</v>
      </c>
      <c r="D209" s="219" t="s">
        <v>456</v>
      </c>
      <c r="E209" s="220" t="s">
        <v>896</v>
      </c>
      <c r="F209" s="220" t="s">
        <v>897</v>
      </c>
      <c r="G209" s="219" t="s">
        <v>463</v>
      </c>
      <c r="H209" s="219" t="s">
        <v>161</v>
      </c>
      <c r="I209" s="222" t="n">
        <v>5</v>
      </c>
      <c r="J209" s="219" t="s">
        <v>811</v>
      </c>
      <c r="K209" s="220"/>
      <c r="L209" s="220"/>
      <c r="M209" s="220"/>
      <c r="N209" s="220"/>
      <c r="O209" s="220"/>
      <c r="P209" s="222" t="n">
        <v>3887079</v>
      </c>
      <c r="Q209" s="222" t="n">
        <v>0</v>
      </c>
      <c r="R209" s="222" t="n">
        <v>97177</v>
      </c>
      <c r="S209" s="222" t="n">
        <v>97177</v>
      </c>
      <c r="T209" s="222" t="n">
        <v>0</v>
      </c>
      <c r="U209" s="222" t="n">
        <f aca="false">K209-P209</f>
        <v>-3887079</v>
      </c>
      <c r="V209" s="222" t="n">
        <f aca="false">L209-Q209</f>
        <v>0</v>
      </c>
      <c r="W209" s="222" t="n">
        <f aca="false">M209-R209</f>
        <v>-97177</v>
      </c>
      <c r="X209" s="222" t="n">
        <f aca="false">N209-S209</f>
        <v>-97177</v>
      </c>
      <c r="Y209" s="222" t="n">
        <f aca="false">O209-T209</f>
        <v>0</v>
      </c>
      <c r="Z209" s="219" t="s">
        <v>812</v>
      </c>
      <c r="AA209" s="219" t="s">
        <v>161</v>
      </c>
      <c r="AB209" s="219" t="s">
        <v>811</v>
      </c>
    </row>
    <row r="210" customFormat="false" ht="14.4" hidden="false" customHeight="false" outlineLevel="0" collapsed="false">
      <c r="A210" s="219" t="s">
        <v>151</v>
      </c>
      <c r="B210" s="221" t="n">
        <v>43160</v>
      </c>
      <c r="C210" s="221" t="n">
        <v>43160</v>
      </c>
      <c r="D210" s="219" t="s">
        <v>456</v>
      </c>
      <c r="E210" s="220" t="s">
        <v>873</v>
      </c>
      <c r="F210" s="220" t="s">
        <v>786</v>
      </c>
      <c r="G210" s="219" t="s">
        <v>463</v>
      </c>
      <c r="H210" s="219" t="s">
        <v>161</v>
      </c>
      <c r="I210" s="222" t="n">
        <v>5</v>
      </c>
      <c r="J210" s="219" t="s">
        <v>811</v>
      </c>
      <c r="K210" s="220"/>
      <c r="L210" s="220"/>
      <c r="M210" s="220"/>
      <c r="N210" s="220"/>
      <c r="O210" s="220"/>
      <c r="P210" s="222" t="n">
        <v>13288390.01</v>
      </c>
      <c r="Q210" s="222" t="n">
        <v>0</v>
      </c>
      <c r="R210" s="222" t="n">
        <v>332209.73</v>
      </c>
      <c r="S210" s="222" t="n">
        <v>332209.73</v>
      </c>
      <c r="T210" s="222" t="n">
        <v>0</v>
      </c>
      <c r="U210" s="222" t="n">
        <f aca="false">K210-P210</f>
        <v>-13288390.01</v>
      </c>
      <c r="V210" s="222" t="n">
        <f aca="false">L210-Q210</f>
        <v>0</v>
      </c>
      <c r="W210" s="222" t="n">
        <f aca="false">M210-R210</f>
        <v>-332209.73</v>
      </c>
      <c r="X210" s="222" t="n">
        <f aca="false">N210-S210</f>
        <v>-332209.73</v>
      </c>
      <c r="Y210" s="222" t="n">
        <f aca="false">O210-T210</f>
        <v>0</v>
      </c>
      <c r="Z210" s="219" t="s">
        <v>812</v>
      </c>
      <c r="AA210" s="219" t="s">
        <v>161</v>
      </c>
      <c r="AB210" s="219" t="s">
        <v>811</v>
      </c>
    </row>
    <row r="211" customFormat="false" ht="14.4" hidden="false" customHeight="false" outlineLevel="0" collapsed="false">
      <c r="A211" s="219" t="s">
        <v>151</v>
      </c>
      <c r="B211" s="221" t="n">
        <v>43160</v>
      </c>
      <c r="C211" s="221" t="n">
        <v>43160</v>
      </c>
      <c r="D211" s="219" t="s">
        <v>456</v>
      </c>
      <c r="E211" s="220" t="s">
        <v>900</v>
      </c>
      <c r="F211" s="220" t="s">
        <v>901</v>
      </c>
      <c r="G211" s="219" t="s">
        <v>463</v>
      </c>
      <c r="H211" s="219" t="s">
        <v>161</v>
      </c>
      <c r="I211" s="222" t="n">
        <v>5</v>
      </c>
      <c r="J211" s="219" t="s">
        <v>811</v>
      </c>
      <c r="K211" s="220"/>
      <c r="L211" s="220"/>
      <c r="M211" s="220"/>
      <c r="N211" s="220"/>
      <c r="O211" s="220"/>
      <c r="P211" s="222" t="n">
        <v>3888957</v>
      </c>
      <c r="Q211" s="222" t="n">
        <v>0</v>
      </c>
      <c r="R211" s="222" t="n">
        <v>97224</v>
      </c>
      <c r="S211" s="222" t="n">
        <v>97224</v>
      </c>
      <c r="T211" s="222" t="n">
        <v>0</v>
      </c>
      <c r="U211" s="222" t="n">
        <f aca="false">K211-P211</f>
        <v>-3888957</v>
      </c>
      <c r="V211" s="222" t="n">
        <f aca="false">L211-Q211</f>
        <v>0</v>
      </c>
      <c r="W211" s="222" t="n">
        <f aca="false">M211-R211</f>
        <v>-97224</v>
      </c>
      <c r="X211" s="222" t="n">
        <f aca="false">N211-S211</f>
        <v>-97224</v>
      </c>
      <c r="Y211" s="222" t="n">
        <f aca="false">O211-T211</f>
        <v>0</v>
      </c>
      <c r="Z211" s="219" t="s">
        <v>812</v>
      </c>
      <c r="AA211" s="219" t="s">
        <v>161</v>
      </c>
      <c r="AB211" s="219" t="s">
        <v>811</v>
      </c>
    </row>
    <row r="212" customFormat="false" ht="14.4" hidden="false" customHeight="false" outlineLevel="0" collapsed="false">
      <c r="A212" s="219" t="s">
        <v>151</v>
      </c>
      <c r="B212" s="221" t="n">
        <v>43160</v>
      </c>
      <c r="C212" s="221" t="n">
        <v>43160</v>
      </c>
      <c r="D212" s="219" t="s">
        <v>456</v>
      </c>
      <c r="E212" s="220" t="s">
        <v>926</v>
      </c>
      <c r="F212" s="220" t="s">
        <v>927</v>
      </c>
      <c r="G212" s="219" t="s">
        <v>463</v>
      </c>
      <c r="H212" s="219" t="s">
        <v>161</v>
      </c>
      <c r="I212" s="222" t="n">
        <v>5</v>
      </c>
      <c r="J212" s="219" t="s">
        <v>811</v>
      </c>
      <c r="K212" s="220"/>
      <c r="L212" s="220"/>
      <c r="M212" s="220"/>
      <c r="N212" s="220"/>
      <c r="O212" s="220"/>
      <c r="P212" s="222" t="n">
        <v>1952859</v>
      </c>
      <c r="Q212" s="222" t="n">
        <v>0</v>
      </c>
      <c r="R212" s="222" t="n">
        <v>48822</v>
      </c>
      <c r="S212" s="222" t="n">
        <v>48822</v>
      </c>
      <c r="T212" s="222" t="n">
        <v>0</v>
      </c>
      <c r="U212" s="222" t="n">
        <f aca="false">K212-P212</f>
        <v>-1952859</v>
      </c>
      <c r="V212" s="222" t="n">
        <f aca="false">L212-Q212</f>
        <v>0</v>
      </c>
      <c r="W212" s="222" t="n">
        <f aca="false">M212-R212</f>
        <v>-48822</v>
      </c>
      <c r="X212" s="222" t="n">
        <f aca="false">N212-S212</f>
        <v>-48822</v>
      </c>
      <c r="Y212" s="222" t="n">
        <f aca="false">O212-T212</f>
        <v>0</v>
      </c>
      <c r="Z212" s="219" t="s">
        <v>812</v>
      </c>
      <c r="AA212" s="219" t="s">
        <v>161</v>
      </c>
      <c r="AB212" s="219" t="s">
        <v>811</v>
      </c>
    </row>
    <row r="213" customFormat="false" ht="14.4" hidden="false" customHeight="false" outlineLevel="0" collapsed="false">
      <c r="A213" s="219" t="s">
        <v>151</v>
      </c>
      <c r="B213" s="221" t="n">
        <v>43160</v>
      </c>
      <c r="C213" s="221" t="n">
        <v>43160</v>
      </c>
      <c r="D213" s="219" t="s">
        <v>456</v>
      </c>
      <c r="E213" s="220" t="s">
        <v>874</v>
      </c>
      <c r="F213" s="220" t="s">
        <v>581</v>
      </c>
      <c r="G213" s="219" t="s">
        <v>463</v>
      </c>
      <c r="H213" s="219" t="s">
        <v>161</v>
      </c>
      <c r="I213" s="222" t="n">
        <v>5</v>
      </c>
      <c r="J213" s="219" t="s">
        <v>811</v>
      </c>
      <c r="K213" s="220"/>
      <c r="L213" s="220"/>
      <c r="M213" s="220"/>
      <c r="N213" s="220"/>
      <c r="O213" s="220"/>
      <c r="P213" s="222" t="n">
        <v>7690325</v>
      </c>
      <c r="Q213" s="222" t="n">
        <v>0</v>
      </c>
      <c r="R213" s="222" t="n">
        <v>192258.13</v>
      </c>
      <c r="S213" s="222" t="n">
        <v>192258.13</v>
      </c>
      <c r="T213" s="222" t="n">
        <v>0</v>
      </c>
      <c r="U213" s="222" t="n">
        <f aca="false">K213-P213</f>
        <v>-7690325</v>
      </c>
      <c r="V213" s="222" t="n">
        <f aca="false">L213-Q213</f>
        <v>0</v>
      </c>
      <c r="W213" s="222" t="n">
        <f aca="false">M213-R213</f>
        <v>-192258.13</v>
      </c>
      <c r="X213" s="222" t="n">
        <f aca="false">N213-S213</f>
        <v>-192258.13</v>
      </c>
      <c r="Y213" s="222" t="n">
        <f aca="false">O213-T213</f>
        <v>0</v>
      </c>
      <c r="Z213" s="219" t="s">
        <v>812</v>
      </c>
      <c r="AA213" s="219" t="s">
        <v>161</v>
      </c>
      <c r="AB213" s="219" t="s">
        <v>811</v>
      </c>
    </row>
    <row r="214" customFormat="false" ht="14.4" hidden="false" customHeight="false" outlineLevel="0" collapsed="false">
      <c r="A214" s="219" t="s">
        <v>151</v>
      </c>
      <c r="B214" s="221" t="n">
        <v>43160</v>
      </c>
      <c r="C214" s="221" t="n">
        <v>43160</v>
      </c>
      <c r="D214" s="219" t="s">
        <v>456</v>
      </c>
      <c r="E214" s="220" t="s">
        <v>955</v>
      </c>
      <c r="F214" s="220" t="s">
        <v>956</v>
      </c>
      <c r="G214" s="219" t="s">
        <v>463</v>
      </c>
      <c r="H214" s="219" t="s">
        <v>161</v>
      </c>
      <c r="I214" s="222" t="n">
        <v>5</v>
      </c>
      <c r="J214" s="219" t="s">
        <v>811</v>
      </c>
      <c r="K214" s="220"/>
      <c r="L214" s="220"/>
      <c r="M214" s="220"/>
      <c r="N214" s="220"/>
      <c r="O214" s="220"/>
      <c r="P214" s="222" t="n">
        <v>5635068</v>
      </c>
      <c r="Q214" s="222" t="n">
        <v>0</v>
      </c>
      <c r="R214" s="222" t="n">
        <v>140876.72</v>
      </c>
      <c r="S214" s="222" t="n">
        <v>140876.72</v>
      </c>
      <c r="T214" s="222" t="n">
        <v>0</v>
      </c>
      <c r="U214" s="222" t="n">
        <f aca="false">K214-P214</f>
        <v>-5635068</v>
      </c>
      <c r="V214" s="222" t="n">
        <f aca="false">L214-Q214</f>
        <v>0</v>
      </c>
      <c r="W214" s="222" t="n">
        <f aca="false">M214-R214</f>
        <v>-140876.72</v>
      </c>
      <c r="X214" s="222" t="n">
        <f aca="false">N214-S214</f>
        <v>-140876.72</v>
      </c>
      <c r="Y214" s="222" t="n">
        <f aca="false">O214-T214</f>
        <v>0</v>
      </c>
      <c r="Z214" s="219" t="s">
        <v>812</v>
      </c>
      <c r="AA214" s="219" t="s">
        <v>161</v>
      </c>
      <c r="AB214" s="219" t="s">
        <v>811</v>
      </c>
    </row>
    <row r="215" customFormat="false" ht="14.4" hidden="false" customHeight="false" outlineLevel="0" collapsed="false">
      <c r="A215" s="219" t="s">
        <v>151</v>
      </c>
      <c r="B215" s="221" t="n">
        <v>43160</v>
      </c>
      <c r="C215" s="221" t="n">
        <v>43160</v>
      </c>
      <c r="D215" s="219" t="s">
        <v>456</v>
      </c>
      <c r="E215" s="220" t="s">
        <v>957</v>
      </c>
      <c r="F215" s="220" t="s">
        <v>884</v>
      </c>
      <c r="G215" s="219" t="s">
        <v>463</v>
      </c>
      <c r="H215" s="219" t="s">
        <v>161</v>
      </c>
      <c r="I215" s="222" t="n">
        <v>0</v>
      </c>
      <c r="J215" s="219" t="s">
        <v>811</v>
      </c>
      <c r="K215" s="220"/>
      <c r="L215" s="220"/>
      <c r="M215" s="220"/>
      <c r="N215" s="220"/>
      <c r="O215" s="220"/>
      <c r="P215" s="222" t="n">
        <v>144054</v>
      </c>
      <c r="Q215" s="222" t="n">
        <v>0</v>
      </c>
      <c r="R215" s="222" t="n">
        <v>0</v>
      </c>
      <c r="S215" s="222" t="n">
        <v>0</v>
      </c>
      <c r="T215" s="222" t="n">
        <v>0</v>
      </c>
      <c r="U215" s="222" t="n">
        <f aca="false">K215-P215</f>
        <v>-144054</v>
      </c>
      <c r="V215" s="222" t="n">
        <f aca="false">L215-Q215</f>
        <v>0</v>
      </c>
      <c r="W215" s="222" t="n">
        <f aca="false">M215-R215</f>
        <v>0</v>
      </c>
      <c r="X215" s="222" t="n">
        <f aca="false">N215-S215</f>
        <v>0</v>
      </c>
      <c r="Y215" s="222" t="n">
        <f aca="false">O215-T215</f>
        <v>0</v>
      </c>
      <c r="Z215" s="219" t="s">
        <v>812</v>
      </c>
      <c r="AA215" s="219" t="s">
        <v>161</v>
      </c>
      <c r="AB215" s="219" t="s">
        <v>811</v>
      </c>
    </row>
    <row r="216" customFormat="false" ht="14.4" hidden="false" customHeight="false" outlineLevel="0" collapsed="false">
      <c r="A216" s="219" t="s">
        <v>151</v>
      </c>
      <c r="B216" s="221" t="n">
        <v>43160</v>
      </c>
      <c r="C216" s="221" t="n">
        <v>43160</v>
      </c>
      <c r="D216" s="219" t="s">
        <v>456</v>
      </c>
      <c r="E216" s="220" t="s">
        <v>902</v>
      </c>
      <c r="F216" s="220" t="s">
        <v>903</v>
      </c>
      <c r="G216" s="219" t="s">
        <v>463</v>
      </c>
      <c r="H216" s="219" t="s">
        <v>161</v>
      </c>
      <c r="I216" s="222" t="n">
        <v>5</v>
      </c>
      <c r="J216" s="219" t="s">
        <v>811</v>
      </c>
      <c r="K216" s="220"/>
      <c r="L216" s="220"/>
      <c r="M216" s="220"/>
      <c r="N216" s="220"/>
      <c r="O216" s="220"/>
      <c r="P216" s="222" t="n">
        <v>3883229.29</v>
      </c>
      <c r="Q216" s="222" t="n">
        <v>0</v>
      </c>
      <c r="R216" s="222" t="n">
        <v>97080.73</v>
      </c>
      <c r="S216" s="222" t="n">
        <v>97080.73</v>
      </c>
      <c r="T216" s="222" t="n">
        <v>0</v>
      </c>
      <c r="U216" s="222" t="n">
        <f aca="false">K216-P216</f>
        <v>-3883229.29</v>
      </c>
      <c r="V216" s="222" t="n">
        <f aca="false">L216-Q216</f>
        <v>0</v>
      </c>
      <c r="W216" s="222" t="n">
        <f aca="false">M216-R216</f>
        <v>-97080.73</v>
      </c>
      <c r="X216" s="222" t="n">
        <f aca="false">N216-S216</f>
        <v>-97080.73</v>
      </c>
      <c r="Y216" s="222" t="n">
        <f aca="false">O216-T216</f>
        <v>0</v>
      </c>
      <c r="Z216" s="219" t="s">
        <v>812</v>
      </c>
      <c r="AA216" s="219" t="s">
        <v>161</v>
      </c>
      <c r="AB216" s="219" t="s">
        <v>811</v>
      </c>
    </row>
    <row r="217" customFormat="false" ht="14.4" hidden="false" customHeight="false" outlineLevel="0" collapsed="false">
      <c r="A217" s="219" t="s">
        <v>151</v>
      </c>
      <c r="B217" s="221" t="n">
        <v>43160</v>
      </c>
      <c r="C217" s="221" t="n">
        <v>43160</v>
      </c>
      <c r="D217" s="219" t="s">
        <v>456</v>
      </c>
      <c r="E217" s="220" t="s">
        <v>958</v>
      </c>
      <c r="F217" s="220" t="s">
        <v>696</v>
      </c>
      <c r="G217" s="219" t="s">
        <v>463</v>
      </c>
      <c r="H217" s="219" t="s">
        <v>161</v>
      </c>
      <c r="I217" s="222" t="n">
        <v>5</v>
      </c>
      <c r="J217" s="219" t="s">
        <v>811</v>
      </c>
      <c r="K217" s="220"/>
      <c r="L217" s="220"/>
      <c r="M217" s="220"/>
      <c r="N217" s="220"/>
      <c r="O217" s="220"/>
      <c r="P217" s="222" t="n">
        <v>3837407</v>
      </c>
      <c r="Q217" s="222" t="n">
        <v>0</v>
      </c>
      <c r="R217" s="222" t="n">
        <v>95935.18</v>
      </c>
      <c r="S217" s="222" t="n">
        <v>95935.18</v>
      </c>
      <c r="T217" s="222" t="n">
        <v>0</v>
      </c>
      <c r="U217" s="222" t="n">
        <f aca="false">K217-P217</f>
        <v>-3837407</v>
      </c>
      <c r="V217" s="222" t="n">
        <f aca="false">L217-Q217</f>
        <v>0</v>
      </c>
      <c r="W217" s="222" t="n">
        <f aca="false">M217-R217</f>
        <v>-95935.18</v>
      </c>
      <c r="X217" s="222" t="n">
        <f aca="false">N217-S217</f>
        <v>-95935.18</v>
      </c>
      <c r="Y217" s="222" t="n">
        <f aca="false">O217-T217</f>
        <v>0</v>
      </c>
      <c r="Z217" s="219" t="s">
        <v>812</v>
      </c>
      <c r="AA217" s="219" t="s">
        <v>161</v>
      </c>
      <c r="AB217" s="219" t="s">
        <v>811</v>
      </c>
    </row>
    <row r="218" customFormat="false" ht="14.4" hidden="false" customHeight="false" outlineLevel="0" collapsed="false">
      <c r="A218" s="219" t="s">
        <v>151</v>
      </c>
      <c r="B218" s="221" t="n">
        <v>43160</v>
      </c>
      <c r="C218" s="221" t="n">
        <v>43160</v>
      </c>
      <c r="D218" s="219" t="s">
        <v>456</v>
      </c>
      <c r="E218" s="220" t="s">
        <v>959</v>
      </c>
      <c r="F218" s="220" t="s">
        <v>500</v>
      </c>
      <c r="G218" s="219" t="s">
        <v>463</v>
      </c>
      <c r="H218" s="219" t="s">
        <v>161</v>
      </c>
      <c r="I218" s="222" t="n">
        <v>5</v>
      </c>
      <c r="J218" s="219" t="s">
        <v>811</v>
      </c>
      <c r="K218" s="220"/>
      <c r="L218" s="220"/>
      <c r="M218" s="220"/>
      <c r="N218" s="220"/>
      <c r="O218" s="220"/>
      <c r="P218" s="222" t="n">
        <v>1944616</v>
      </c>
      <c r="Q218" s="222" t="n">
        <v>0</v>
      </c>
      <c r="R218" s="222" t="n">
        <v>48615.5</v>
      </c>
      <c r="S218" s="222" t="n">
        <v>48615.5</v>
      </c>
      <c r="T218" s="222" t="n">
        <v>0</v>
      </c>
      <c r="U218" s="222" t="n">
        <f aca="false">K218-P218</f>
        <v>-1944616</v>
      </c>
      <c r="V218" s="222" t="n">
        <f aca="false">L218-Q218</f>
        <v>0</v>
      </c>
      <c r="W218" s="222" t="n">
        <f aca="false">M218-R218</f>
        <v>-48615.5</v>
      </c>
      <c r="X218" s="222" t="n">
        <f aca="false">N218-S218</f>
        <v>-48615.5</v>
      </c>
      <c r="Y218" s="222" t="n">
        <f aca="false">O218-T218</f>
        <v>0</v>
      </c>
      <c r="Z218" s="219" t="s">
        <v>812</v>
      </c>
      <c r="AA218" s="219" t="s">
        <v>161</v>
      </c>
      <c r="AB218" s="219" t="s">
        <v>811</v>
      </c>
    </row>
    <row r="219" customFormat="false" ht="14.4" hidden="false" customHeight="false" outlineLevel="0" collapsed="false">
      <c r="A219" s="219" t="s">
        <v>151</v>
      </c>
      <c r="B219" s="221" t="n">
        <v>43160</v>
      </c>
      <c r="C219" s="221" t="n">
        <v>43160</v>
      </c>
      <c r="D219" s="219" t="s">
        <v>456</v>
      </c>
      <c r="E219" s="220" t="s">
        <v>960</v>
      </c>
      <c r="F219" s="220" t="s">
        <v>961</v>
      </c>
      <c r="G219" s="219" t="s">
        <v>463</v>
      </c>
      <c r="H219" s="219" t="s">
        <v>161</v>
      </c>
      <c r="I219" s="222" t="n">
        <v>18</v>
      </c>
      <c r="J219" s="219" t="s">
        <v>811</v>
      </c>
      <c r="K219" s="220"/>
      <c r="L219" s="220"/>
      <c r="M219" s="220"/>
      <c r="N219" s="220"/>
      <c r="O219" s="220"/>
      <c r="P219" s="222" t="n">
        <v>1530</v>
      </c>
      <c r="Q219" s="222" t="n">
        <v>0</v>
      </c>
      <c r="R219" s="222" t="n">
        <v>137.7</v>
      </c>
      <c r="S219" s="222" t="n">
        <v>137.7</v>
      </c>
      <c r="T219" s="222" t="n">
        <v>0</v>
      </c>
      <c r="U219" s="222" t="n">
        <f aca="false">K219-P219</f>
        <v>-1530</v>
      </c>
      <c r="V219" s="222" t="n">
        <f aca="false">L219-Q219</f>
        <v>0</v>
      </c>
      <c r="W219" s="222" t="n">
        <f aca="false">M219-R219</f>
        <v>-137.7</v>
      </c>
      <c r="X219" s="222" t="n">
        <f aca="false">N219-S219</f>
        <v>-137.7</v>
      </c>
      <c r="Y219" s="222" t="n">
        <f aca="false">O219-T219</f>
        <v>0</v>
      </c>
      <c r="Z219" s="219" t="s">
        <v>812</v>
      </c>
      <c r="AA219" s="219" t="s">
        <v>161</v>
      </c>
      <c r="AB219" s="219" t="s">
        <v>811</v>
      </c>
    </row>
    <row r="220" customFormat="false" ht="14.4" hidden="false" customHeight="false" outlineLevel="0" collapsed="false">
      <c r="A220" s="219" t="s">
        <v>151</v>
      </c>
      <c r="B220" s="221" t="n">
        <v>43160</v>
      </c>
      <c r="C220" s="221" t="n">
        <v>43160</v>
      </c>
      <c r="D220" s="219" t="s">
        <v>456</v>
      </c>
      <c r="E220" s="220" t="s">
        <v>818</v>
      </c>
      <c r="F220" s="220" t="s">
        <v>819</v>
      </c>
      <c r="G220" s="219" t="s">
        <v>463</v>
      </c>
      <c r="H220" s="219" t="s">
        <v>161</v>
      </c>
      <c r="I220" s="222" t="n">
        <v>18</v>
      </c>
      <c r="J220" s="219" t="s">
        <v>811</v>
      </c>
      <c r="K220" s="220"/>
      <c r="L220" s="220"/>
      <c r="M220" s="220"/>
      <c r="N220" s="220"/>
      <c r="O220" s="220"/>
      <c r="P220" s="222" t="n">
        <v>21000</v>
      </c>
      <c r="Q220" s="222" t="n">
        <v>0</v>
      </c>
      <c r="R220" s="222" t="n">
        <v>1890</v>
      </c>
      <c r="S220" s="222" t="n">
        <v>1890</v>
      </c>
      <c r="T220" s="222" t="n">
        <v>0</v>
      </c>
      <c r="U220" s="222" t="n">
        <f aca="false">K220-P220</f>
        <v>-21000</v>
      </c>
      <c r="V220" s="222" t="n">
        <f aca="false">L220-Q220</f>
        <v>0</v>
      </c>
      <c r="W220" s="222" t="n">
        <f aca="false">M220-R220</f>
        <v>-1890</v>
      </c>
      <c r="X220" s="222" t="n">
        <f aca="false">N220-S220</f>
        <v>-1890</v>
      </c>
      <c r="Y220" s="222" t="n">
        <f aca="false">O220-T220</f>
        <v>0</v>
      </c>
      <c r="Z220" s="219" t="s">
        <v>812</v>
      </c>
      <c r="AA220" s="219" t="s">
        <v>161</v>
      </c>
      <c r="AB220" s="219" t="s">
        <v>811</v>
      </c>
    </row>
    <row r="221" customFormat="false" ht="14.4" hidden="false" customHeight="false" outlineLevel="0" collapsed="false">
      <c r="A221" s="219" t="s">
        <v>151</v>
      </c>
      <c r="B221" s="221" t="n">
        <v>43160</v>
      </c>
      <c r="C221" s="221" t="n">
        <v>43160</v>
      </c>
      <c r="D221" s="219" t="s">
        <v>456</v>
      </c>
      <c r="E221" s="220" t="s">
        <v>905</v>
      </c>
      <c r="F221" s="220" t="s">
        <v>906</v>
      </c>
      <c r="G221" s="219" t="s">
        <v>463</v>
      </c>
      <c r="H221" s="219" t="s">
        <v>161</v>
      </c>
      <c r="I221" s="222" t="n">
        <v>5</v>
      </c>
      <c r="J221" s="219" t="s">
        <v>811</v>
      </c>
      <c r="K221" s="220"/>
      <c r="L221" s="220"/>
      <c r="M221" s="220"/>
      <c r="N221" s="220"/>
      <c r="O221" s="220"/>
      <c r="P221" s="222" t="n">
        <v>5997877.89</v>
      </c>
      <c r="Q221" s="222" t="n">
        <v>0</v>
      </c>
      <c r="R221" s="222" t="n">
        <v>149946.95</v>
      </c>
      <c r="S221" s="222" t="n">
        <v>149946.95</v>
      </c>
      <c r="T221" s="222" t="n">
        <v>0</v>
      </c>
      <c r="U221" s="222" t="n">
        <f aca="false">K221-P221</f>
        <v>-5997877.89</v>
      </c>
      <c r="V221" s="222" t="n">
        <f aca="false">L221-Q221</f>
        <v>0</v>
      </c>
      <c r="W221" s="222" t="n">
        <f aca="false">M221-R221</f>
        <v>-149946.95</v>
      </c>
      <c r="X221" s="222" t="n">
        <f aca="false">N221-S221</f>
        <v>-149946.95</v>
      </c>
      <c r="Y221" s="222" t="n">
        <f aca="false">O221-T221</f>
        <v>0</v>
      </c>
      <c r="Z221" s="219" t="s">
        <v>812</v>
      </c>
      <c r="AA221" s="219" t="s">
        <v>161</v>
      </c>
      <c r="AB221" s="219" t="s">
        <v>811</v>
      </c>
    </row>
    <row r="222" customFormat="false" ht="14.4" hidden="false" customHeight="false" outlineLevel="0" collapsed="false">
      <c r="A222" s="219" t="s">
        <v>151</v>
      </c>
      <c r="B222" s="221" t="n">
        <v>43160</v>
      </c>
      <c r="C222" s="221" t="n">
        <v>43160</v>
      </c>
      <c r="D222" s="219" t="s">
        <v>456</v>
      </c>
      <c r="E222" s="220" t="s">
        <v>928</v>
      </c>
      <c r="F222" s="220" t="s">
        <v>929</v>
      </c>
      <c r="G222" s="219" t="s">
        <v>463</v>
      </c>
      <c r="H222" s="219" t="s">
        <v>161</v>
      </c>
      <c r="I222" s="222" t="n">
        <v>5</v>
      </c>
      <c r="J222" s="219" t="s">
        <v>811</v>
      </c>
      <c r="K222" s="220"/>
      <c r="L222" s="220"/>
      <c r="M222" s="220"/>
      <c r="N222" s="220"/>
      <c r="O222" s="220"/>
      <c r="P222" s="222" t="n">
        <v>1876976</v>
      </c>
      <c r="Q222" s="222" t="n">
        <v>0</v>
      </c>
      <c r="R222" s="222" t="n">
        <v>46925</v>
      </c>
      <c r="S222" s="222" t="n">
        <v>46925</v>
      </c>
      <c r="T222" s="222" t="n">
        <v>0</v>
      </c>
      <c r="U222" s="222" t="n">
        <f aca="false">K222-P222</f>
        <v>-1876976</v>
      </c>
      <c r="V222" s="222" t="n">
        <f aca="false">L222-Q222</f>
        <v>0</v>
      </c>
      <c r="W222" s="222" t="n">
        <f aca="false">M222-R222</f>
        <v>-46925</v>
      </c>
      <c r="X222" s="222" t="n">
        <f aca="false">N222-S222</f>
        <v>-46925</v>
      </c>
      <c r="Y222" s="222" t="n">
        <f aca="false">O222-T222</f>
        <v>0</v>
      </c>
      <c r="Z222" s="219" t="s">
        <v>812</v>
      </c>
      <c r="AA222" s="219" t="s">
        <v>161</v>
      </c>
      <c r="AB222" s="219" t="s">
        <v>811</v>
      </c>
    </row>
    <row r="223" customFormat="false" ht="14.4" hidden="false" customHeight="false" outlineLevel="0" collapsed="false">
      <c r="A223" s="219" t="s">
        <v>151</v>
      </c>
      <c r="B223" s="221" t="n">
        <v>43160</v>
      </c>
      <c r="C223" s="221" t="n">
        <v>43160</v>
      </c>
      <c r="D223" s="219" t="s">
        <v>456</v>
      </c>
      <c r="E223" s="220" t="s">
        <v>930</v>
      </c>
      <c r="F223" s="220" t="s">
        <v>502</v>
      </c>
      <c r="G223" s="219" t="s">
        <v>463</v>
      </c>
      <c r="H223" s="219" t="s">
        <v>161</v>
      </c>
      <c r="I223" s="222" t="n">
        <v>5</v>
      </c>
      <c r="J223" s="219" t="s">
        <v>811</v>
      </c>
      <c r="K223" s="220"/>
      <c r="L223" s="220"/>
      <c r="M223" s="220"/>
      <c r="N223" s="220"/>
      <c r="O223" s="220"/>
      <c r="P223" s="222" t="n">
        <v>25024007</v>
      </c>
      <c r="Q223" s="222" t="n">
        <v>0</v>
      </c>
      <c r="R223" s="222" t="n">
        <v>625601</v>
      </c>
      <c r="S223" s="222" t="n">
        <v>625601</v>
      </c>
      <c r="T223" s="222" t="n">
        <v>0</v>
      </c>
      <c r="U223" s="222" t="n">
        <f aca="false">K223-P223</f>
        <v>-25024007</v>
      </c>
      <c r="V223" s="222" t="n">
        <f aca="false">L223-Q223</f>
        <v>0</v>
      </c>
      <c r="W223" s="222" t="n">
        <f aca="false">M223-R223</f>
        <v>-625601</v>
      </c>
      <c r="X223" s="222" t="n">
        <f aca="false">N223-S223</f>
        <v>-625601</v>
      </c>
      <c r="Y223" s="222" t="n">
        <f aca="false">O223-T223</f>
        <v>0</v>
      </c>
      <c r="Z223" s="219" t="s">
        <v>812</v>
      </c>
      <c r="AA223" s="219" t="s">
        <v>161</v>
      </c>
      <c r="AB223" s="219" t="s">
        <v>811</v>
      </c>
    </row>
    <row r="224" customFormat="false" ht="14.4" hidden="false" customHeight="false" outlineLevel="0" collapsed="false">
      <c r="A224" s="219" t="s">
        <v>151</v>
      </c>
      <c r="B224" s="221" t="n">
        <v>43160</v>
      </c>
      <c r="C224" s="221" t="n">
        <v>43160</v>
      </c>
      <c r="D224" s="219" t="s">
        <v>456</v>
      </c>
      <c r="E224" s="220" t="s">
        <v>931</v>
      </c>
      <c r="F224" s="220" t="s">
        <v>869</v>
      </c>
      <c r="G224" s="219" t="s">
        <v>463</v>
      </c>
      <c r="H224" s="219" t="s">
        <v>161</v>
      </c>
      <c r="I224" s="222" t="n">
        <v>5</v>
      </c>
      <c r="J224" s="219" t="s">
        <v>811</v>
      </c>
      <c r="K224" s="220"/>
      <c r="L224" s="220"/>
      <c r="M224" s="220"/>
      <c r="N224" s="220"/>
      <c r="O224" s="220"/>
      <c r="P224" s="222" t="n">
        <v>4928291</v>
      </c>
      <c r="Q224" s="222" t="n">
        <v>0</v>
      </c>
      <c r="R224" s="222" t="n">
        <v>123208</v>
      </c>
      <c r="S224" s="222" t="n">
        <v>123208</v>
      </c>
      <c r="T224" s="222" t="n">
        <v>0</v>
      </c>
      <c r="U224" s="222" t="n">
        <f aca="false">K224-P224</f>
        <v>-4928291</v>
      </c>
      <c r="V224" s="222" t="n">
        <f aca="false">L224-Q224</f>
        <v>0</v>
      </c>
      <c r="W224" s="222" t="n">
        <f aca="false">M224-R224</f>
        <v>-123208</v>
      </c>
      <c r="X224" s="222" t="n">
        <f aca="false">N224-S224</f>
        <v>-123208</v>
      </c>
      <c r="Y224" s="222" t="n">
        <f aca="false">O224-T224</f>
        <v>0</v>
      </c>
      <c r="Z224" s="219" t="s">
        <v>812</v>
      </c>
      <c r="AA224" s="219" t="s">
        <v>161</v>
      </c>
      <c r="AB224" s="219" t="s">
        <v>811</v>
      </c>
    </row>
    <row r="225" customFormat="false" ht="14.4" hidden="false" customHeight="false" outlineLevel="0" collapsed="false">
      <c r="A225" s="219" t="s">
        <v>151</v>
      </c>
      <c r="B225" s="221" t="n">
        <v>43160</v>
      </c>
      <c r="C225" s="221" t="n">
        <v>43160</v>
      </c>
      <c r="D225" s="219" t="s">
        <v>456</v>
      </c>
      <c r="E225" s="220" t="s">
        <v>962</v>
      </c>
      <c r="F225" s="220" t="s">
        <v>963</v>
      </c>
      <c r="G225" s="219" t="s">
        <v>463</v>
      </c>
      <c r="H225" s="219" t="s">
        <v>161</v>
      </c>
      <c r="I225" s="222" t="n">
        <v>5</v>
      </c>
      <c r="J225" s="219" t="s">
        <v>811</v>
      </c>
      <c r="K225" s="220"/>
      <c r="L225" s="220"/>
      <c r="M225" s="220"/>
      <c r="N225" s="220"/>
      <c r="O225" s="220"/>
      <c r="P225" s="222" t="n">
        <v>5863421</v>
      </c>
      <c r="Q225" s="222" t="n">
        <v>0</v>
      </c>
      <c r="R225" s="222" t="n">
        <v>146585.53</v>
      </c>
      <c r="S225" s="222" t="n">
        <v>146585.53</v>
      </c>
      <c r="T225" s="222" t="n">
        <v>0</v>
      </c>
      <c r="U225" s="222" t="n">
        <f aca="false">K225-P225</f>
        <v>-5863421</v>
      </c>
      <c r="V225" s="222" t="n">
        <f aca="false">L225-Q225</f>
        <v>0</v>
      </c>
      <c r="W225" s="222" t="n">
        <f aca="false">M225-R225</f>
        <v>-146585.53</v>
      </c>
      <c r="X225" s="222" t="n">
        <f aca="false">N225-S225</f>
        <v>-146585.53</v>
      </c>
      <c r="Y225" s="222" t="n">
        <f aca="false">O225-T225</f>
        <v>0</v>
      </c>
      <c r="Z225" s="219" t="s">
        <v>812</v>
      </c>
      <c r="AA225" s="219" t="s">
        <v>161</v>
      </c>
      <c r="AB225" s="219" t="s">
        <v>811</v>
      </c>
    </row>
    <row r="226" customFormat="false" ht="14.4" hidden="false" customHeight="false" outlineLevel="0" collapsed="false">
      <c r="A226" s="219" t="s">
        <v>151</v>
      </c>
      <c r="B226" s="221" t="n">
        <v>43160</v>
      </c>
      <c r="C226" s="221" t="n">
        <v>43160</v>
      </c>
      <c r="D226" s="219" t="s">
        <v>456</v>
      </c>
      <c r="E226" s="220" t="s">
        <v>932</v>
      </c>
      <c r="F226" s="220" t="s">
        <v>933</v>
      </c>
      <c r="G226" s="219" t="s">
        <v>463</v>
      </c>
      <c r="H226" s="219" t="s">
        <v>161</v>
      </c>
      <c r="I226" s="222" t="n">
        <v>5</v>
      </c>
      <c r="J226" s="219" t="s">
        <v>811</v>
      </c>
      <c r="K226" s="220"/>
      <c r="L226" s="220"/>
      <c r="M226" s="220"/>
      <c r="N226" s="220"/>
      <c r="O226" s="220"/>
      <c r="P226" s="222" t="n">
        <v>1827490</v>
      </c>
      <c r="Q226" s="222" t="n">
        <v>0</v>
      </c>
      <c r="R226" s="222" t="n">
        <v>45687.25</v>
      </c>
      <c r="S226" s="222" t="n">
        <v>45687.25</v>
      </c>
      <c r="T226" s="222" t="n">
        <v>0</v>
      </c>
      <c r="U226" s="222" t="n">
        <f aca="false">K226-P226</f>
        <v>-1827490</v>
      </c>
      <c r="V226" s="222" t="n">
        <f aca="false">L226-Q226</f>
        <v>0</v>
      </c>
      <c r="W226" s="222" t="n">
        <f aca="false">M226-R226</f>
        <v>-45687.25</v>
      </c>
      <c r="X226" s="222" t="n">
        <f aca="false">N226-S226</f>
        <v>-45687.25</v>
      </c>
      <c r="Y226" s="222" t="n">
        <f aca="false">O226-T226</f>
        <v>0</v>
      </c>
      <c r="Z226" s="219" t="s">
        <v>812</v>
      </c>
      <c r="AA226" s="219" t="s">
        <v>161</v>
      </c>
      <c r="AB226" s="219" t="s">
        <v>811</v>
      </c>
    </row>
    <row r="227" customFormat="false" ht="14.4" hidden="false" customHeight="false" outlineLevel="0" collapsed="false">
      <c r="A227" s="219" t="s">
        <v>151</v>
      </c>
      <c r="B227" s="221" t="n">
        <v>43160</v>
      </c>
      <c r="C227" s="221" t="n">
        <v>43160</v>
      </c>
      <c r="D227" s="219" t="s">
        <v>456</v>
      </c>
      <c r="E227" s="220" t="s">
        <v>907</v>
      </c>
      <c r="F227" s="220" t="s">
        <v>583</v>
      </c>
      <c r="G227" s="219" t="s">
        <v>463</v>
      </c>
      <c r="H227" s="219" t="s">
        <v>161</v>
      </c>
      <c r="I227" s="222" t="n">
        <v>5</v>
      </c>
      <c r="J227" s="219" t="s">
        <v>811</v>
      </c>
      <c r="K227" s="220"/>
      <c r="L227" s="220"/>
      <c r="M227" s="220"/>
      <c r="N227" s="220"/>
      <c r="O227" s="220"/>
      <c r="P227" s="222" t="n">
        <v>20285360</v>
      </c>
      <c r="Q227" s="222" t="n">
        <v>0</v>
      </c>
      <c r="R227" s="222" t="n">
        <v>507134.03</v>
      </c>
      <c r="S227" s="222" t="n">
        <v>507134.03</v>
      </c>
      <c r="T227" s="222" t="n">
        <v>0</v>
      </c>
      <c r="U227" s="222" t="n">
        <f aca="false">K227-P227</f>
        <v>-20285360</v>
      </c>
      <c r="V227" s="222" t="n">
        <f aca="false">L227-Q227</f>
        <v>0</v>
      </c>
      <c r="W227" s="222" t="n">
        <f aca="false">M227-R227</f>
        <v>-507134.03</v>
      </c>
      <c r="X227" s="222" t="n">
        <f aca="false">N227-S227</f>
        <v>-507134.03</v>
      </c>
      <c r="Y227" s="222" t="n">
        <f aca="false">O227-T227</f>
        <v>0</v>
      </c>
      <c r="Z227" s="219" t="s">
        <v>812</v>
      </c>
      <c r="AA227" s="219" t="s">
        <v>161</v>
      </c>
      <c r="AB227" s="219" t="s">
        <v>811</v>
      </c>
    </row>
    <row r="228" customFormat="false" ht="14.4" hidden="false" customHeight="false" outlineLevel="0" collapsed="false">
      <c r="A228" s="219" t="s">
        <v>151</v>
      </c>
      <c r="B228" s="221" t="n">
        <v>43160</v>
      </c>
      <c r="C228" s="221" t="n">
        <v>43160</v>
      </c>
      <c r="D228" s="219" t="s">
        <v>456</v>
      </c>
      <c r="E228" s="220" t="s">
        <v>857</v>
      </c>
      <c r="F228" s="220" t="s">
        <v>833</v>
      </c>
      <c r="G228" s="219" t="s">
        <v>463</v>
      </c>
      <c r="H228" s="219" t="s">
        <v>161</v>
      </c>
      <c r="I228" s="222" t="n">
        <v>5</v>
      </c>
      <c r="J228" s="219" t="s">
        <v>811</v>
      </c>
      <c r="K228" s="220"/>
      <c r="L228" s="220"/>
      <c r="M228" s="220"/>
      <c r="N228" s="220"/>
      <c r="O228" s="220"/>
      <c r="P228" s="222" t="n">
        <v>18078473.84</v>
      </c>
      <c r="Q228" s="222" t="n">
        <v>0</v>
      </c>
      <c r="R228" s="222" t="n">
        <v>451961.81</v>
      </c>
      <c r="S228" s="222" t="n">
        <v>451961.81</v>
      </c>
      <c r="T228" s="222" t="n">
        <v>0</v>
      </c>
      <c r="U228" s="222" t="n">
        <f aca="false">K228-P228</f>
        <v>-18078473.84</v>
      </c>
      <c r="V228" s="222" t="n">
        <f aca="false">L228-Q228</f>
        <v>0</v>
      </c>
      <c r="W228" s="222" t="n">
        <f aca="false">M228-R228</f>
        <v>-451961.81</v>
      </c>
      <c r="X228" s="222" t="n">
        <f aca="false">N228-S228</f>
        <v>-451961.81</v>
      </c>
      <c r="Y228" s="222" t="n">
        <f aca="false">O228-T228</f>
        <v>0</v>
      </c>
      <c r="Z228" s="219" t="s">
        <v>812</v>
      </c>
      <c r="AA228" s="219" t="s">
        <v>161</v>
      </c>
      <c r="AB228" s="219" t="s">
        <v>811</v>
      </c>
    </row>
    <row r="229" customFormat="false" ht="14.4" hidden="false" customHeight="false" outlineLevel="0" collapsed="false">
      <c r="A229" s="219" t="s">
        <v>151</v>
      </c>
      <c r="B229" s="221" t="n">
        <v>43160</v>
      </c>
      <c r="C229" s="221" t="n">
        <v>43160</v>
      </c>
      <c r="D229" s="219" t="s">
        <v>456</v>
      </c>
      <c r="E229" s="220" t="s">
        <v>964</v>
      </c>
      <c r="F229" s="220" t="s">
        <v>837</v>
      </c>
      <c r="G229" s="219" t="s">
        <v>463</v>
      </c>
      <c r="H229" s="219" t="s">
        <v>161</v>
      </c>
      <c r="I229" s="222" t="n">
        <v>5</v>
      </c>
      <c r="J229" s="219" t="s">
        <v>811</v>
      </c>
      <c r="K229" s="220"/>
      <c r="L229" s="220"/>
      <c r="M229" s="220"/>
      <c r="N229" s="220"/>
      <c r="O229" s="220"/>
      <c r="P229" s="222" t="n">
        <v>1886713</v>
      </c>
      <c r="Q229" s="222" t="n">
        <v>0</v>
      </c>
      <c r="R229" s="222" t="n">
        <v>47167.83</v>
      </c>
      <c r="S229" s="222" t="n">
        <v>47167.83</v>
      </c>
      <c r="T229" s="222" t="n">
        <v>0</v>
      </c>
      <c r="U229" s="222" t="n">
        <f aca="false">K229-P229</f>
        <v>-1886713</v>
      </c>
      <c r="V229" s="222" t="n">
        <f aca="false">L229-Q229</f>
        <v>0</v>
      </c>
      <c r="W229" s="222" t="n">
        <f aca="false">M229-R229</f>
        <v>-47167.83</v>
      </c>
      <c r="X229" s="222" t="n">
        <f aca="false">N229-S229</f>
        <v>-47167.83</v>
      </c>
      <c r="Y229" s="222" t="n">
        <f aca="false">O229-T229</f>
        <v>0</v>
      </c>
      <c r="Z229" s="219" t="s">
        <v>812</v>
      </c>
      <c r="AA229" s="219" t="s">
        <v>161</v>
      </c>
      <c r="AB229" s="219" t="s">
        <v>811</v>
      </c>
    </row>
    <row r="230" customFormat="false" ht="14.4" hidden="false" customHeight="false" outlineLevel="0" collapsed="false">
      <c r="A230" s="219" t="s">
        <v>151</v>
      </c>
      <c r="B230" s="221" t="n">
        <v>43160</v>
      </c>
      <c r="C230" s="221" t="n">
        <v>43160</v>
      </c>
      <c r="D230" s="219" t="s">
        <v>456</v>
      </c>
      <c r="E230" s="220" t="s">
        <v>875</v>
      </c>
      <c r="F230" s="220" t="s">
        <v>772</v>
      </c>
      <c r="G230" s="219" t="s">
        <v>463</v>
      </c>
      <c r="H230" s="219" t="s">
        <v>161</v>
      </c>
      <c r="I230" s="222" t="n">
        <v>18</v>
      </c>
      <c r="J230" s="219" t="s">
        <v>811</v>
      </c>
      <c r="K230" s="220"/>
      <c r="L230" s="220"/>
      <c r="M230" s="220"/>
      <c r="N230" s="220"/>
      <c r="O230" s="220"/>
      <c r="P230" s="222" t="n">
        <v>949.16</v>
      </c>
      <c r="Q230" s="222" t="n">
        <v>0</v>
      </c>
      <c r="R230" s="222" t="n">
        <v>85.42</v>
      </c>
      <c r="S230" s="222" t="n">
        <v>85.42</v>
      </c>
      <c r="T230" s="222" t="n">
        <v>0</v>
      </c>
      <c r="U230" s="222" t="n">
        <f aca="false">K230-P230</f>
        <v>-949.16</v>
      </c>
      <c r="V230" s="222" t="n">
        <f aca="false">L230-Q230</f>
        <v>0</v>
      </c>
      <c r="W230" s="222" t="n">
        <f aca="false">M230-R230</f>
        <v>-85.42</v>
      </c>
      <c r="X230" s="222" t="n">
        <f aca="false">N230-S230</f>
        <v>-85.42</v>
      </c>
      <c r="Y230" s="222" t="n">
        <f aca="false">O230-T230</f>
        <v>0</v>
      </c>
      <c r="Z230" s="219" t="s">
        <v>812</v>
      </c>
      <c r="AA230" s="219" t="s">
        <v>161</v>
      </c>
      <c r="AB230" s="219" t="s">
        <v>811</v>
      </c>
    </row>
    <row r="231" customFormat="false" ht="14.4" hidden="false" customHeight="false" outlineLevel="0" collapsed="false">
      <c r="A231" s="219" t="s">
        <v>151</v>
      </c>
      <c r="B231" s="221" t="n">
        <v>43160</v>
      </c>
      <c r="C231" s="221" t="n">
        <v>43160</v>
      </c>
      <c r="D231" s="219" t="s">
        <v>456</v>
      </c>
      <c r="E231" s="220" t="s">
        <v>909</v>
      </c>
      <c r="F231" s="220" t="s">
        <v>476</v>
      </c>
      <c r="G231" s="219" t="s">
        <v>463</v>
      </c>
      <c r="H231" s="219" t="s">
        <v>161</v>
      </c>
      <c r="I231" s="222" t="n">
        <v>5</v>
      </c>
      <c r="J231" s="219" t="s">
        <v>811</v>
      </c>
      <c r="K231" s="220"/>
      <c r="L231" s="220"/>
      <c r="M231" s="220"/>
      <c r="N231" s="220"/>
      <c r="O231" s="220"/>
      <c r="P231" s="222" t="n">
        <v>26962559.45</v>
      </c>
      <c r="Q231" s="222" t="n">
        <v>0</v>
      </c>
      <c r="R231" s="222" t="n">
        <v>674063.97</v>
      </c>
      <c r="S231" s="222" t="n">
        <v>674063.97</v>
      </c>
      <c r="T231" s="222" t="n">
        <v>0</v>
      </c>
      <c r="U231" s="222" t="n">
        <f aca="false">K231-P231</f>
        <v>-26962559.45</v>
      </c>
      <c r="V231" s="222" t="n">
        <f aca="false">L231-Q231</f>
        <v>0</v>
      </c>
      <c r="W231" s="222" t="n">
        <f aca="false">M231-R231</f>
        <v>-674063.97</v>
      </c>
      <c r="X231" s="222" t="n">
        <f aca="false">N231-S231</f>
        <v>-674063.97</v>
      </c>
      <c r="Y231" s="222" t="n">
        <f aca="false">O231-T231</f>
        <v>0</v>
      </c>
      <c r="Z231" s="219" t="s">
        <v>812</v>
      </c>
      <c r="AA231" s="219" t="s">
        <v>161</v>
      </c>
      <c r="AB231" s="219" t="s">
        <v>811</v>
      </c>
    </row>
    <row r="232" customFormat="false" ht="14.4" hidden="false" customHeight="false" outlineLevel="0" collapsed="false">
      <c r="A232" s="219" t="s">
        <v>151</v>
      </c>
      <c r="B232" s="221" t="n">
        <v>43160</v>
      </c>
      <c r="C232" s="221" t="n">
        <v>43160</v>
      </c>
      <c r="D232" s="219" t="s">
        <v>456</v>
      </c>
      <c r="E232" s="220" t="s">
        <v>910</v>
      </c>
      <c r="F232" s="220" t="s">
        <v>911</v>
      </c>
      <c r="G232" s="219" t="s">
        <v>463</v>
      </c>
      <c r="H232" s="219" t="s">
        <v>161</v>
      </c>
      <c r="I232" s="222" t="n">
        <v>5</v>
      </c>
      <c r="J232" s="219" t="s">
        <v>811</v>
      </c>
      <c r="K232" s="220"/>
      <c r="L232" s="220"/>
      <c r="M232" s="220"/>
      <c r="N232" s="220"/>
      <c r="O232" s="220"/>
      <c r="P232" s="222" t="n">
        <v>9108305</v>
      </c>
      <c r="Q232" s="222" t="n">
        <v>0</v>
      </c>
      <c r="R232" s="222" t="n">
        <v>227707.64</v>
      </c>
      <c r="S232" s="222" t="n">
        <v>227707.64</v>
      </c>
      <c r="T232" s="222" t="n">
        <v>0</v>
      </c>
      <c r="U232" s="222" t="n">
        <f aca="false">K232-P232</f>
        <v>-9108305</v>
      </c>
      <c r="V232" s="222" t="n">
        <f aca="false">L232-Q232</f>
        <v>0</v>
      </c>
      <c r="W232" s="222" t="n">
        <f aca="false">M232-R232</f>
        <v>-227707.64</v>
      </c>
      <c r="X232" s="222" t="n">
        <f aca="false">N232-S232</f>
        <v>-227707.64</v>
      </c>
      <c r="Y232" s="222" t="n">
        <f aca="false">O232-T232</f>
        <v>0</v>
      </c>
      <c r="Z232" s="219" t="s">
        <v>812</v>
      </c>
      <c r="AA232" s="219" t="s">
        <v>161</v>
      </c>
      <c r="AB232" s="219" t="s">
        <v>811</v>
      </c>
    </row>
    <row r="233" customFormat="false" ht="14.4" hidden="false" customHeight="false" outlineLevel="0" collapsed="false">
      <c r="A233" s="219" t="s">
        <v>151</v>
      </c>
      <c r="B233" s="221" t="n">
        <v>43160</v>
      </c>
      <c r="C233" s="221" t="n">
        <v>43160</v>
      </c>
      <c r="D233" s="219" t="s">
        <v>456</v>
      </c>
      <c r="E233" s="220" t="s">
        <v>965</v>
      </c>
      <c r="F233" s="220" t="s">
        <v>966</v>
      </c>
      <c r="G233" s="219" t="s">
        <v>463</v>
      </c>
      <c r="H233" s="219" t="s">
        <v>161</v>
      </c>
      <c r="I233" s="222" t="n">
        <v>5</v>
      </c>
      <c r="J233" s="219" t="s">
        <v>811</v>
      </c>
      <c r="K233" s="220"/>
      <c r="L233" s="220"/>
      <c r="M233" s="220"/>
      <c r="N233" s="220"/>
      <c r="O233" s="220"/>
      <c r="P233" s="222" t="n">
        <v>7621535</v>
      </c>
      <c r="Q233" s="222" t="n">
        <v>0</v>
      </c>
      <c r="R233" s="222" t="n">
        <v>190538.39</v>
      </c>
      <c r="S233" s="222" t="n">
        <v>190538.39</v>
      </c>
      <c r="T233" s="222" t="n">
        <v>0</v>
      </c>
      <c r="U233" s="222" t="n">
        <f aca="false">K233-P233</f>
        <v>-7621535</v>
      </c>
      <c r="V233" s="222" t="n">
        <f aca="false">L233-Q233</f>
        <v>0</v>
      </c>
      <c r="W233" s="222" t="n">
        <f aca="false">M233-R233</f>
        <v>-190538.39</v>
      </c>
      <c r="X233" s="222" t="n">
        <f aca="false">N233-S233</f>
        <v>-190538.39</v>
      </c>
      <c r="Y233" s="222" t="n">
        <f aca="false">O233-T233</f>
        <v>0</v>
      </c>
      <c r="Z233" s="219" t="s">
        <v>812</v>
      </c>
      <c r="AA233" s="219" t="s">
        <v>161</v>
      </c>
      <c r="AB233" s="219" t="s">
        <v>811</v>
      </c>
    </row>
    <row r="234" customFormat="false" ht="14.4" hidden="false" customHeight="false" outlineLevel="0" collapsed="false">
      <c r="A234" s="219" t="s">
        <v>151</v>
      </c>
      <c r="B234" s="221" t="n">
        <v>43160</v>
      </c>
      <c r="C234" s="221" t="n">
        <v>43160</v>
      </c>
      <c r="D234" s="219" t="s">
        <v>456</v>
      </c>
      <c r="E234" s="220" t="s">
        <v>912</v>
      </c>
      <c r="F234" s="220" t="s">
        <v>498</v>
      </c>
      <c r="G234" s="219" t="s">
        <v>463</v>
      </c>
      <c r="H234" s="219" t="s">
        <v>161</v>
      </c>
      <c r="I234" s="222" t="n">
        <v>5</v>
      </c>
      <c r="J234" s="219" t="s">
        <v>811</v>
      </c>
      <c r="K234" s="220"/>
      <c r="L234" s="220"/>
      <c r="M234" s="220"/>
      <c r="N234" s="220"/>
      <c r="O234" s="220"/>
      <c r="P234" s="222" t="n">
        <v>1894683</v>
      </c>
      <c r="Q234" s="222" t="n">
        <v>0</v>
      </c>
      <c r="R234" s="222" t="n">
        <v>47367</v>
      </c>
      <c r="S234" s="222" t="n">
        <v>47367</v>
      </c>
      <c r="T234" s="222" t="n">
        <v>0</v>
      </c>
      <c r="U234" s="222" t="n">
        <f aca="false">K234-P234</f>
        <v>-1894683</v>
      </c>
      <c r="V234" s="222" t="n">
        <f aca="false">L234-Q234</f>
        <v>0</v>
      </c>
      <c r="W234" s="222" t="n">
        <f aca="false">M234-R234</f>
        <v>-47367</v>
      </c>
      <c r="X234" s="222" t="n">
        <f aca="false">N234-S234</f>
        <v>-47367</v>
      </c>
      <c r="Y234" s="222" t="n">
        <f aca="false">O234-T234</f>
        <v>0</v>
      </c>
      <c r="Z234" s="219" t="s">
        <v>812</v>
      </c>
      <c r="AA234" s="219" t="s">
        <v>161</v>
      </c>
      <c r="AB234" s="219" t="s">
        <v>811</v>
      </c>
    </row>
    <row r="235" customFormat="false" ht="14.4" hidden="false" customHeight="false" outlineLevel="0" collapsed="false">
      <c r="A235" s="219" t="s">
        <v>151</v>
      </c>
      <c r="B235" s="221" t="n">
        <v>43160</v>
      </c>
      <c r="C235" s="221" t="n">
        <v>43160</v>
      </c>
      <c r="D235" s="219" t="s">
        <v>456</v>
      </c>
      <c r="E235" s="220" t="s">
        <v>836</v>
      </c>
      <c r="F235" s="220" t="s">
        <v>837</v>
      </c>
      <c r="G235" s="219" t="s">
        <v>463</v>
      </c>
      <c r="H235" s="219" t="s">
        <v>161</v>
      </c>
      <c r="I235" s="222" t="n">
        <v>18</v>
      </c>
      <c r="J235" s="219" t="s">
        <v>161</v>
      </c>
      <c r="K235" s="220"/>
      <c r="L235" s="220"/>
      <c r="M235" s="220"/>
      <c r="N235" s="220"/>
      <c r="O235" s="220"/>
      <c r="P235" s="222" t="n">
        <v>43664</v>
      </c>
      <c r="Q235" s="222" t="n">
        <v>0</v>
      </c>
      <c r="R235" s="222" t="n">
        <v>3930</v>
      </c>
      <c r="S235" s="222" t="n">
        <v>3930</v>
      </c>
      <c r="T235" s="222" t="n">
        <v>0</v>
      </c>
      <c r="U235" s="222" t="n">
        <f aca="false">K235-P235</f>
        <v>-43664</v>
      </c>
      <c r="V235" s="222" t="n">
        <f aca="false">L235-Q235</f>
        <v>0</v>
      </c>
      <c r="W235" s="222" t="n">
        <f aca="false">M235-R235</f>
        <v>-3930</v>
      </c>
      <c r="X235" s="222" t="n">
        <f aca="false">N235-S235</f>
        <v>-3930</v>
      </c>
      <c r="Y235" s="222" t="n">
        <f aca="false">O235-T235</f>
        <v>0</v>
      </c>
      <c r="Z235" s="219" t="s">
        <v>812</v>
      </c>
      <c r="AA235" s="219" t="s">
        <v>161</v>
      </c>
      <c r="AB235" s="219" t="s">
        <v>811</v>
      </c>
    </row>
    <row r="236" customFormat="false" ht="14.4" hidden="false" customHeight="false" outlineLevel="0" collapsed="false">
      <c r="A236" s="219" t="s">
        <v>139</v>
      </c>
      <c r="B236" s="221" t="n">
        <v>43009</v>
      </c>
      <c r="C236" s="221" t="n">
        <v>43009</v>
      </c>
      <c r="D236" s="219" t="s">
        <v>456</v>
      </c>
      <c r="E236" s="220" t="s">
        <v>813</v>
      </c>
      <c r="F236" s="220" t="s">
        <v>967</v>
      </c>
      <c r="G236" s="219" t="s">
        <v>463</v>
      </c>
      <c r="H236" s="219" t="s">
        <v>161</v>
      </c>
      <c r="I236" s="222" t="n">
        <v>5</v>
      </c>
      <c r="J236" s="219" t="s">
        <v>811</v>
      </c>
      <c r="K236" s="220"/>
      <c r="L236" s="220"/>
      <c r="M236" s="220"/>
      <c r="N236" s="220"/>
      <c r="O236" s="220"/>
      <c r="P236" s="222" t="n">
        <v>-1333</v>
      </c>
      <c r="Q236" s="222" t="n">
        <v>-66.65</v>
      </c>
      <c r="R236" s="222" t="n">
        <v>0</v>
      </c>
      <c r="S236" s="222" t="n">
        <v>0</v>
      </c>
      <c r="T236" s="222" t="n">
        <v>0</v>
      </c>
      <c r="U236" s="222" t="n">
        <f aca="false">K236-P236</f>
        <v>1333</v>
      </c>
      <c r="V236" s="222" t="n">
        <f aca="false">L236-Q236</f>
        <v>66.65</v>
      </c>
      <c r="W236" s="222" t="n">
        <f aca="false">M236-R236</f>
        <v>0</v>
      </c>
      <c r="X236" s="222" t="n">
        <f aca="false">N236-S236</f>
        <v>0</v>
      </c>
      <c r="Y236" s="222" t="n">
        <f aca="false">O236-T236</f>
        <v>0</v>
      </c>
      <c r="Z236" s="219" t="s">
        <v>968</v>
      </c>
      <c r="AA236" s="219" t="s">
        <v>161</v>
      </c>
      <c r="AB236" s="219" t="s">
        <v>811</v>
      </c>
    </row>
    <row r="237" customFormat="false" ht="14.4" hidden="false" customHeight="false" outlineLevel="0" collapsed="false">
      <c r="A237" s="219" t="s">
        <v>139</v>
      </c>
      <c r="B237" s="221" t="n">
        <v>43009</v>
      </c>
      <c r="C237" s="221" t="n">
        <v>43009</v>
      </c>
      <c r="D237" s="219" t="s">
        <v>456</v>
      </c>
      <c r="E237" s="220" t="s">
        <v>813</v>
      </c>
      <c r="F237" s="220" t="s">
        <v>967</v>
      </c>
      <c r="G237" s="219" t="s">
        <v>724</v>
      </c>
      <c r="H237" s="219" t="s">
        <v>161</v>
      </c>
      <c r="I237" s="222" t="n">
        <v>5</v>
      </c>
      <c r="J237" s="219" t="s">
        <v>811</v>
      </c>
      <c r="K237" s="220"/>
      <c r="L237" s="220"/>
      <c r="M237" s="220"/>
      <c r="N237" s="220"/>
      <c r="O237" s="220"/>
      <c r="P237" s="222" t="n">
        <v>-1333</v>
      </c>
      <c r="Q237" s="222" t="n">
        <v>-66.65</v>
      </c>
      <c r="R237" s="222" t="n">
        <v>0</v>
      </c>
      <c r="S237" s="222" t="n">
        <v>0</v>
      </c>
      <c r="T237" s="222" t="n">
        <v>0</v>
      </c>
      <c r="U237" s="222" t="n">
        <f aca="false">K237-P237</f>
        <v>1333</v>
      </c>
      <c r="V237" s="222" t="n">
        <f aca="false">L237-Q237</f>
        <v>66.65</v>
      </c>
      <c r="W237" s="222" t="n">
        <f aca="false">M237-R237</f>
        <v>0</v>
      </c>
      <c r="X237" s="222" t="n">
        <f aca="false">N237-S237</f>
        <v>0</v>
      </c>
      <c r="Y237" s="222" t="n">
        <f aca="false">O237-T237</f>
        <v>0</v>
      </c>
      <c r="Z237" s="219" t="s">
        <v>968</v>
      </c>
      <c r="AA237" s="219" t="s">
        <v>161</v>
      </c>
      <c r="AB237" s="219" t="s">
        <v>811</v>
      </c>
    </row>
    <row r="238" customFormat="false" ht="14.4" hidden="false" customHeight="false" outlineLevel="0" collapsed="false">
      <c r="A238" s="219" t="s">
        <v>139</v>
      </c>
      <c r="B238" s="221" t="n">
        <v>43040</v>
      </c>
      <c r="C238" s="221" t="n">
        <v>43040</v>
      </c>
      <c r="D238" s="219" t="s">
        <v>456</v>
      </c>
      <c r="E238" s="220" t="s">
        <v>843</v>
      </c>
      <c r="F238" s="220" t="s">
        <v>919</v>
      </c>
      <c r="G238" s="219" t="s">
        <v>463</v>
      </c>
      <c r="H238" s="219" t="s">
        <v>161</v>
      </c>
      <c r="I238" s="222" t="n">
        <v>18</v>
      </c>
      <c r="J238" s="219" t="s">
        <v>811</v>
      </c>
      <c r="K238" s="220"/>
      <c r="L238" s="220"/>
      <c r="M238" s="220"/>
      <c r="N238" s="220"/>
      <c r="O238" s="220"/>
      <c r="P238" s="222" t="n">
        <v>-22540</v>
      </c>
      <c r="Q238" s="222" t="n">
        <v>0</v>
      </c>
      <c r="R238" s="222" t="n">
        <v>-2029</v>
      </c>
      <c r="S238" s="222" t="n">
        <v>-2029</v>
      </c>
      <c r="T238" s="222" t="n">
        <v>0</v>
      </c>
      <c r="U238" s="222" t="n">
        <f aca="false">K238-P238</f>
        <v>22540</v>
      </c>
      <c r="V238" s="222" t="n">
        <f aca="false">L238-Q238</f>
        <v>0</v>
      </c>
      <c r="W238" s="222" t="n">
        <f aca="false">M238-R238</f>
        <v>2029</v>
      </c>
      <c r="X238" s="222" t="n">
        <f aca="false">N238-S238</f>
        <v>2029</v>
      </c>
      <c r="Y238" s="222" t="n">
        <f aca="false">O238-T238</f>
        <v>0</v>
      </c>
      <c r="Z238" s="219" t="s">
        <v>968</v>
      </c>
      <c r="AA238" s="219" t="s">
        <v>161</v>
      </c>
      <c r="AB238" s="219" t="s">
        <v>811</v>
      </c>
    </row>
    <row r="239" customFormat="false" ht="14.4" hidden="false" customHeight="false" outlineLevel="0" collapsed="false">
      <c r="A239" s="219" t="s">
        <v>139</v>
      </c>
      <c r="B239" s="221" t="n">
        <v>43040</v>
      </c>
      <c r="C239" s="221" t="n">
        <v>43040</v>
      </c>
      <c r="D239" s="219" t="s">
        <v>456</v>
      </c>
      <c r="E239" s="220" t="s">
        <v>816</v>
      </c>
      <c r="F239" s="220" t="s">
        <v>969</v>
      </c>
      <c r="G239" s="219" t="s">
        <v>463</v>
      </c>
      <c r="H239" s="219" t="s">
        <v>161</v>
      </c>
      <c r="I239" s="222" t="n">
        <v>18</v>
      </c>
      <c r="J239" s="219" t="s">
        <v>811</v>
      </c>
      <c r="K239" s="220"/>
      <c r="L239" s="220"/>
      <c r="M239" s="220"/>
      <c r="N239" s="220"/>
      <c r="O239" s="220"/>
      <c r="P239" s="222" t="n">
        <v>-12866.67</v>
      </c>
      <c r="Q239" s="222" t="n">
        <v>0</v>
      </c>
      <c r="R239" s="222" t="n">
        <v>-1158</v>
      </c>
      <c r="S239" s="222" t="n">
        <v>-1158</v>
      </c>
      <c r="T239" s="222" t="n">
        <v>0</v>
      </c>
      <c r="U239" s="222" t="n">
        <f aca="false">K239-P239</f>
        <v>12866.67</v>
      </c>
      <c r="V239" s="222" t="n">
        <f aca="false">L239-Q239</f>
        <v>0</v>
      </c>
      <c r="W239" s="222" t="n">
        <f aca="false">M239-R239</f>
        <v>1158</v>
      </c>
      <c r="X239" s="222" t="n">
        <f aca="false">N239-S239</f>
        <v>1158</v>
      </c>
      <c r="Y239" s="222" t="n">
        <f aca="false">O239-T239</f>
        <v>0</v>
      </c>
      <c r="Z239" s="219" t="s">
        <v>968</v>
      </c>
      <c r="AA239" s="219" t="s">
        <v>161</v>
      </c>
      <c r="AB239" s="219" t="s">
        <v>811</v>
      </c>
    </row>
    <row r="240" customFormat="false" ht="14.4" hidden="false" customHeight="false" outlineLevel="0" collapsed="false">
      <c r="A240" s="219" t="s">
        <v>141</v>
      </c>
      <c r="B240" s="221" t="n">
        <v>43040</v>
      </c>
      <c r="C240" s="221" t="n">
        <v>43040</v>
      </c>
      <c r="D240" s="219" t="s">
        <v>456</v>
      </c>
      <c r="E240" s="220" t="s">
        <v>816</v>
      </c>
      <c r="F240" s="220" t="s">
        <v>969</v>
      </c>
      <c r="G240" s="219" t="s">
        <v>463</v>
      </c>
      <c r="H240" s="219" t="s">
        <v>161</v>
      </c>
      <c r="I240" s="222" t="n">
        <v>18</v>
      </c>
      <c r="J240" s="219" t="s">
        <v>811</v>
      </c>
      <c r="K240" s="220"/>
      <c r="L240" s="220"/>
      <c r="M240" s="220"/>
      <c r="N240" s="220"/>
      <c r="O240" s="220"/>
      <c r="P240" s="222" t="n">
        <v>3266.67</v>
      </c>
      <c r="Q240" s="222" t="n">
        <v>0</v>
      </c>
      <c r="R240" s="222" t="n">
        <v>294</v>
      </c>
      <c r="S240" s="222" t="n">
        <v>294</v>
      </c>
      <c r="T240" s="222" t="n">
        <v>0</v>
      </c>
      <c r="U240" s="222" t="n">
        <f aca="false">K240-P240</f>
        <v>-3266.67</v>
      </c>
      <c r="V240" s="222" t="n">
        <f aca="false">L240-Q240</f>
        <v>0</v>
      </c>
      <c r="W240" s="222" t="n">
        <f aca="false">M240-R240</f>
        <v>-294</v>
      </c>
      <c r="X240" s="222" t="n">
        <f aca="false">N240-S240</f>
        <v>-294</v>
      </c>
      <c r="Y240" s="222" t="n">
        <f aca="false">O240-T240</f>
        <v>0</v>
      </c>
      <c r="Z240" s="219" t="s">
        <v>968</v>
      </c>
      <c r="AA240" s="219" t="s">
        <v>161</v>
      </c>
      <c r="AB240" s="219" t="s">
        <v>811</v>
      </c>
    </row>
    <row r="241" customFormat="false" ht="14.4" hidden="false" customHeight="false" outlineLevel="0" collapsed="false">
      <c r="A241" s="219" t="s">
        <v>139</v>
      </c>
      <c r="B241" s="221" t="n">
        <v>43070</v>
      </c>
      <c r="C241" s="221" t="n">
        <v>43070</v>
      </c>
      <c r="D241" s="219" t="s">
        <v>456</v>
      </c>
      <c r="E241" s="220" t="s">
        <v>816</v>
      </c>
      <c r="F241" s="220" t="s">
        <v>969</v>
      </c>
      <c r="G241" s="219" t="s">
        <v>463</v>
      </c>
      <c r="H241" s="219" t="s">
        <v>161</v>
      </c>
      <c r="I241" s="222" t="n">
        <v>18</v>
      </c>
      <c r="J241" s="219" t="s">
        <v>811</v>
      </c>
      <c r="K241" s="220"/>
      <c r="L241" s="220"/>
      <c r="M241" s="220"/>
      <c r="N241" s="220"/>
      <c r="O241" s="220"/>
      <c r="P241" s="222" t="n">
        <v>-183266.67</v>
      </c>
      <c r="Q241" s="222" t="n">
        <v>0</v>
      </c>
      <c r="R241" s="222" t="n">
        <v>-16494</v>
      </c>
      <c r="S241" s="222" t="n">
        <v>-16494</v>
      </c>
      <c r="T241" s="222" t="n">
        <v>0</v>
      </c>
      <c r="U241" s="222" t="n">
        <f aca="false">K241-P241</f>
        <v>183266.67</v>
      </c>
      <c r="V241" s="222" t="n">
        <f aca="false">L241-Q241</f>
        <v>0</v>
      </c>
      <c r="W241" s="222" t="n">
        <f aca="false">M241-R241</f>
        <v>16494</v>
      </c>
      <c r="X241" s="222" t="n">
        <f aca="false">N241-S241</f>
        <v>16494</v>
      </c>
      <c r="Y241" s="222" t="n">
        <f aca="false">O241-T241</f>
        <v>0</v>
      </c>
      <c r="Z241" s="219" t="s">
        <v>968</v>
      </c>
      <c r="AA241" s="219" t="s">
        <v>161</v>
      </c>
      <c r="AB241" s="219" t="s">
        <v>811</v>
      </c>
    </row>
    <row r="242" customFormat="false" ht="14.4" hidden="false" customHeight="false" outlineLevel="0" collapsed="false">
      <c r="A242" s="219" t="s">
        <v>139</v>
      </c>
      <c r="B242" s="221" t="n">
        <v>43101</v>
      </c>
      <c r="C242" s="221" t="n">
        <v>43101</v>
      </c>
      <c r="D242" s="219" t="s">
        <v>456</v>
      </c>
      <c r="E242" s="220" t="s">
        <v>816</v>
      </c>
      <c r="F242" s="220" t="s">
        <v>969</v>
      </c>
      <c r="G242" s="219" t="s">
        <v>463</v>
      </c>
      <c r="H242" s="219" t="s">
        <v>161</v>
      </c>
      <c r="I242" s="222" t="n">
        <v>18</v>
      </c>
      <c r="J242" s="219" t="s">
        <v>811</v>
      </c>
      <c r="K242" s="220"/>
      <c r="L242" s="220"/>
      <c r="M242" s="220"/>
      <c r="N242" s="220"/>
      <c r="O242" s="220"/>
      <c r="P242" s="222" t="n">
        <v>-10377.78</v>
      </c>
      <c r="Q242" s="222" t="n">
        <v>0</v>
      </c>
      <c r="R242" s="222" t="n">
        <v>-934</v>
      </c>
      <c r="S242" s="222" t="n">
        <v>-934</v>
      </c>
      <c r="T242" s="222" t="n">
        <v>0</v>
      </c>
      <c r="U242" s="222" t="n">
        <f aca="false">K242-P242</f>
        <v>10377.78</v>
      </c>
      <c r="V242" s="222" t="n">
        <f aca="false">L242-Q242</f>
        <v>0</v>
      </c>
      <c r="W242" s="222" t="n">
        <f aca="false">M242-R242</f>
        <v>934</v>
      </c>
      <c r="X242" s="222" t="n">
        <f aca="false">N242-S242</f>
        <v>934</v>
      </c>
      <c r="Y242" s="222" t="n">
        <f aca="false">O242-T242</f>
        <v>0</v>
      </c>
      <c r="Z242" s="219" t="s">
        <v>968</v>
      </c>
      <c r="AA242" s="219" t="s">
        <v>161</v>
      </c>
      <c r="AB242" s="219" t="s">
        <v>811</v>
      </c>
    </row>
    <row r="243" customFormat="false" ht="14.4" hidden="false" customHeight="false" outlineLevel="0" collapsed="false">
      <c r="A243" s="219" t="s">
        <v>139</v>
      </c>
      <c r="B243" s="221" t="n">
        <v>43101</v>
      </c>
      <c r="C243" s="221" t="n">
        <v>43101</v>
      </c>
      <c r="D243" s="219" t="s">
        <v>456</v>
      </c>
      <c r="E243" s="220" t="s">
        <v>856</v>
      </c>
      <c r="F243" s="220" t="s">
        <v>970</v>
      </c>
      <c r="G243" s="219" t="s">
        <v>463</v>
      </c>
      <c r="H243" s="219" t="s">
        <v>161</v>
      </c>
      <c r="I243" s="222" t="n">
        <v>5</v>
      </c>
      <c r="J243" s="219" t="s">
        <v>811</v>
      </c>
      <c r="K243" s="220"/>
      <c r="L243" s="220"/>
      <c r="M243" s="220"/>
      <c r="N243" s="220"/>
      <c r="O243" s="220"/>
      <c r="P243" s="222" t="n">
        <v>-60018.46</v>
      </c>
      <c r="Q243" s="222" t="n">
        <v>0</v>
      </c>
      <c r="R243" s="222" t="n">
        <v>-1500.47</v>
      </c>
      <c r="S243" s="222" t="n">
        <v>-1500.47</v>
      </c>
      <c r="T243" s="222" t="n">
        <v>0</v>
      </c>
      <c r="U243" s="222" t="n">
        <f aca="false">K243-P243</f>
        <v>60018.46</v>
      </c>
      <c r="V243" s="222" t="n">
        <f aca="false">L243-Q243</f>
        <v>0</v>
      </c>
      <c r="W243" s="222" t="n">
        <f aca="false">M243-R243</f>
        <v>1500.47</v>
      </c>
      <c r="X243" s="222" t="n">
        <f aca="false">N243-S243</f>
        <v>1500.47</v>
      </c>
      <c r="Y243" s="222" t="n">
        <f aca="false">O243-T243</f>
        <v>0</v>
      </c>
      <c r="Z243" s="219" t="s">
        <v>968</v>
      </c>
      <c r="AA243" s="219" t="s">
        <v>161</v>
      </c>
      <c r="AB243" s="219" t="s">
        <v>811</v>
      </c>
    </row>
    <row r="244" customFormat="false" ht="14.4" hidden="false" customHeight="false" outlineLevel="0" collapsed="false">
      <c r="A244" s="219" t="s">
        <v>139</v>
      </c>
      <c r="B244" s="221" t="n">
        <v>43101</v>
      </c>
      <c r="C244" s="221" t="n">
        <v>43101</v>
      </c>
      <c r="D244" s="219" t="s">
        <v>456</v>
      </c>
      <c r="E244" s="220" t="s">
        <v>874</v>
      </c>
      <c r="F244" s="220" t="s">
        <v>971</v>
      </c>
      <c r="G244" s="219" t="s">
        <v>463</v>
      </c>
      <c r="H244" s="219" t="s">
        <v>161</v>
      </c>
      <c r="I244" s="222" t="n">
        <v>5</v>
      </c>
      <c r="J244" s="219" t="s">
        <v>811</v>
      </c>
      <c r="K244" s="220"/>
      <c r="L244" s="220"/>
      <c r="M244" s="220"/>
      <c r="N244" s="220"/>
      <c r="O244" s="220"/>
      <c r="P244" s="222" t="n">
        <v>-26956.38</v>
      </c>
      <c r="Q244" s="222" t="n">
        <v>0</v>
      </c>
      <c r="R244" s="222" t="n">
        <v>-673.91</v>
      </c>
      <c r="S244" s="222" t="n">
        <v>-673.91</v>
      </c>
      <c r="T244" s="222" t="n">
        <v>0</v>
      </c>
      <c r="U244" s="222" t="n">
        <f aca="false">K244-P244</f>
        <v>26956.38</v>
      </c>
      <c r="V244" s="222" t="n">
        <f aca="false">L244-Q244</f>
        <v>0</v>
      </c>
      <c r="W244" s="222" t="n">
        <f aca="false">M244-R244</f>
        <v>673.91</v>
      </c>
      <c r="X244" s="222" t="n">
        <f aca="false">N244-S244</f>
        <v>673.91</v>
      </c>
      <c r="Y244" s="222" t="n">
        <f aca="false">O244-T244</f>
        <v>0</v>
      </c>
      <c r="Z244" s="219" t="s">
        <v>968</v>
      </c>
      <c r="AA244" s="219" t="s">
        <v>161</v>
      </c>
      <c r="AB244" s="219" t="s">
        <v>811</v>
      </c>
    </row>
    <row r="245" customFormat="false" ht="14.4" hidden="false" customHeight="false" outlineLevel="0" collapsed="false">
      <c r="A245" s="219" t="s">
        <v>139</v>
      </c>
      <c r="B245" s="221" t="n">
        <v>43101</v>
      </c>
      <c r="C245" s="221" t="n">
        <v>43101</v>
      </c>
      <c r="D245" s="219" t="s">
        <v>456</v>
      </c>
      <c r="E245" s="220" t="s">
        <v>857</v>
      </c>
      <c r="F245" s="220" t="s">
        <v>972</v>
      </c>
      <c r="G245" s="219" t="s">
        <v>463</v>
      </c>
      <c r="H245" s="219" t="s">
        <v>161</v>
      </c>
      <c r="I245" s="222" t="n">
        <v>5</v>
      </c>
      <c r="J245" s="219" t="s">
        <v>811</v>
      </c>
      <c r="K245" s="220"/>
      <c r="L245" s="220"/>
      <c r="M245" s="220"/>
      <c r="N245" s="220"/>
      <c r="O245" s="220"/>
      <c r="P245" s="222" t="n">
        <v>-1062.2</v>
      </c>
      <c r="Q245" s="222" t="n">
        <v>0</v>
      </c>
      <c r="R245" s="222" t="n">
        <v>-26.55</v>
      </c>
      <c r="S245" s="222" t="n">
        <v>-26.55</v>
      </c>
      <c r="T245" s="222" t="n">
        <v>0</v>
      </c>
      <c r="U245" s="222" t="n">
        <f aca="false">K245-P245</f>
        <v>1062.2</v>
      </c>
      <c r="V245" s="222" t="n">
        <f aca="false">L245-Q245</f>
        <v>0</v>
      </c>
      <c r="W245" s="222" t="n">
        <f aca="false">M245-R245</f>
        <v>26.55</v>
      </c>
      <c r="X245" s="222" t="n">
        <f aca="false">N245-S245</f>
        <v>26.55</v>
      </c>
      <c r="Y245" s="222" t="n">
        <f aca="false">O245-T245</f>
        <v>0</v>
      </c>
      <c r="Z245" s="219" t="s">
        <v>968</v>
      </c>
      <c r="AA245" s="219" t="s">
        <v>161</v>
      </c>
      <c r="AB245" s="219" t="s">
        <v>811</v>
      </c>
    </row>
    <row r="246" customFormat="false" ht="14.4" hidden="false" customHeight="false" outlineLevel="0" collapsed="false">
      <c r="A246" s="219" t="s">
        <v>139</v>
      </c>
      <c r="B246" s="221" t="n">
        <v>43132</v>
      </c>
      <c r="C246" s="221" t="n">
        <v>43132</v>
      </c>
      <c r="D246" s="219" t="s">
        <v>456</v>
      </c>
      <c r="E246" s="220" t="s">
        <v>843</v>
      </c>
      <c r="F246" s="220" t="s">
        <v>919</v>
      </c>
      <c r="G246" s="219" t="s">
        <v>463</v>
      </c>
      <c r="H246" s="219" t="s">
        <v>161</v>
      </c>
      <c r="I246" s="222" t="n">
        <v>18</v>
      </c>
      <c r="J246" s="219" t="s">
        <v>811</v>
      </c>
      <c r="K246" s="220"/>
      <c r="L246" s="220"/>
      <c r="M246" s="220"/>
      <c r="N246" s="220"/>
      <c r="O246" s="220"/>
      <c r="P246" s="222" t="n">
        <v>-206133</v>
      </c>
      <c r="Q246" s="222" t="n">
        <v>0</v>
      </c>
      <c r="R246" s="222" t="n">
        <v>-18549</v>
      </c>
      <c r="S246" s="222" t="n">
        <v>-18549</v>
      </c>
      <c r="T246" s="222" t="n">
        <v>0</v>
      </c>
      <c r="U246" s="222" t="n">
        <f aca="false">K246-P246</f>
        <v>206133</v>
      </c>
      <c r="V246" s="222" t="n">
        <f aca="false">L246-Q246</f>
        <v>0</v>
      </c>
      <c r="W246" s="222" t="n">
        <f aca="false">M246-R246</f>
        <v>18549</v>
      </c>
      <c r="X246" s="222" t="n">
        <f aca="false">N246-S246</f>
        <v>18549</v>
      </c>
      <c r="Y246" s="222" t="n">
        <f aca="false">O246-T246</f>
        <v>0</v>
      </c>
      <c r="Z246" s="219" t="s">
        <v>968</v>
      </c>
      <c r="AA246" s="219" t="s">
        <v>161</v>
      </c>
      <c r="AB246" s="219" t="s">
        <v>811</v>
      </c>
    </row>
    <row r="247" customFormat="false" ht="14.4" hidden="false" customHeight="false" outlineLevel="0" collapsed="false">
      <c r="A247" s="219" t="s">
        <v>139</v>
      </c>
      <c r="B247" s="221" t="n">
        <v>43132</v>
      </c>
      <c r="C247" s="221" t="n">
        <v>43132</v>
      </c>
      <c r="D247" s="219" t="s">
        <v>456</v>
      </c>
      <c r="E247" s="220" t="s">
        <v>853</v>
      </c>
      <c r="F247" s="220" t="s">
        <v>628</v>
      </c>
      <c r="G247" s="219" t="s">
        <v>463</v>
      </c>
      <c r="H247" s="219" t="s">
        <v>161</v>
      </c>
      <c r="I247" s="222" t="n">
        <v>18</v>
      </c>
      <c r="J247" s="219" t="s">
        <v>811</v>
      </c>
      <c r="K247" s="220"/>
      <c r="L247" s="220"/>
      <c r="M247" s="220"/>
      <c r="N247" s="220"/>
      <c r="O247" s="220"/>
      <c r="P247" s="222" t="n">
        <v>-27287</v>
      </c>
      <c r="Q247" s="222" t="n">
        <v>0</v>
      </c>
      <c r="R247" s="222" t="n">
        <v>-2455.83</v>
      </c>
      <c r="S247" s="222" t="n">
        <v>-2455.83</v>
      </c>
      <c r="T247" s="222" t="n">
        <v>0</v>
      </c>
      <c r="U247" s="222" t="n">
        <f aca="false">K247-P247</f>
        <v>27287</v>
      </c>
      <c r="V247" s="222" t="n">
        <f aca="false">L247-Q247</f>
        <v>0</v>
      </c>
      <c r="W247" s="222" t="n">
        <f aca="false">M247-R247</f>
        <v>2455.83</v>
      </c>
      <c r="X247" s="222" t="n">
        <f aca="false">N247-S247</f>
        <v>2455.83</v>
      </c>
      <c r="Y247" s="222" t="n">
        <f aca="false">O247-T247</f>
        <v>0</v>
      </c>
      <c r="Z247" s="219" t="s">
        <v>968</v>
      </c>
      <c r="AA247" s="219" t="s">
        <v>161</v>
      </c>
      <c r="AB247" s="219" t="s">
        <v>811</v>
      </c>
    </row>
    <row r="248" customFormat="false" ht="14.4" hidden="false" customHeight="false" outlineLevel="0" collapsed="false">
      <c r="A248" s="219" t="s">
        <v>139</v>
      </c>
      <c r="B248" s="221" t="n">
        <v>43132</v>
      </c>
      <c r="C248" s="221" t="n">
        <v>43132</v>
      </c>
      <c r="D248" s="219" t="s">
        <v>456</v>
      </c>
      <c r="E248" s="220" t="s">
        <v>880</v>
      </c>
      <c r="F248" s="220" t="s">
        <v>747</v>
      </c>
      <c r="G248" s="219" t="s">
        <v>463</v>
      </c>
      <c r="H248" s="219" t="s">
        <v>161</v>
      </c>
      <c r="I248" s="222" t="n">
        <v>5</v>
      </c>
      <c r="J248" s="219" t="s">
        <v>811</v>
      </c>
      <c r="K248" s="220"/>
      <c r="L248" s="220"/>
      <c r="M248" s="220"/>
      <c r="N248" s="220"/>
      <c r="O248" s="220"/>
      <c r="P248" s="222" t="n">
        <v>-13517.29</v>
      </c>
      <c r="Q248" s="222" t="n">
        <v>0</v>
      </c>
      <c r="R248" s="222" t="n">
        <v>-337.93</v>
      </c>
      <c r="S248" s="222" t="n">
        <v>-337.93</v>
      </c>
      <c r="T248" s="222" t="n">
        <v>0</v>
      </c>
      <c r="U248" s="222" t="n">
        <f aca="false">K248-P248</f>
        <v>13517.29</v>
      </c>
      <c r="V248" s="222" t="n">
        <f aca="false">L248-Q248</f>
        <v>0</v>
      </c>
      <c r="W248" s="222" t="n">
        <f aca="false">M248-R248</f>
        <v>337.93</v>
      </c>
      <c r="X248" s="222" t="n">
        <f aca="false">N248-S248</f>
        <v>337.93</v>
      </c>
      <c r="Y248" s="222" t="n">
        <f aca="false">O248-T248</f>
        <v>0</v>
      </c>
      <c r="Z248" s="219" t="s">
        <v>968</v>
      </c>
      <c r="AA248" s="219" t="s">
        <v>161</v>
      </c>
      <c r="AB248" s="219" t="s">
        <v>811</v>
      </c>
    </row>
    <row r="249" customFormat="false" ht="14.4" hidden="false" customHeight="false" outlineLevel="0" collapsed="false">
      <c r="A249" s="219" t="s">
        <v>139</v>
      </c>
      <c r="B249" s="221" t="n">
        <v>43132</v>
      </c>
      <c r="C249" s="221" t="n">
        <v>43132</v>
      </c>
      <c r="D249" s="219" t="s">
        <v>456</v>
      </c>
      <c r="E249" s="220" t="s">
        <v>887</v>
      </c>
      <c r="F249" s="220" t="s">
        <v>973</v>
      </c>
      <c r="G249" s="219" t="s">
        <v>463</v>
      </c>
      <c r="H249" s="219" t="s">
        <v>161</v>
      </c>
      <c r="I249" s="222" t="n">
        <v>5</v>
      </c>
      <c r="J249" s="219" t="s">
        <v>811</v>
      </c>
      <c r="K249" s="220"/>
      <c r="L249" s="220"/>
      <c r="M249" s="220"/>
      <c r="N249" s="220"/>
      <c r="O249" s="220"/>
      <c r="P249" s="222" t="n">
        <v>-1792.6</v>
      </c>
      <c r="Q249" s="222" t="n">
        <v>0</v>
      </c>
      <c r="R249" s="222" t="n">
        <v>-44.82</v>
      </c>
      <c r="S249" s="222" t="n">
        <v>-44.82</v>
      </c>
      <c r="T249" s="222" t="n">
        <v>0</v>
      </c>
      <c r="U249" s="222" t="n">
        <f aca="false">K249-P249</f>
        <v>1792.6</v>
      </c>
      <c r="V249" s="222" t="n">
        <f aca="false">L249-Q249</f>
        <v>0</v>
      </c>
      <c r="W249" s="222" t="n">
        <f aca="false">M249-R249</f>
        <v>44.82</v>
      </c>
      <c r="X249" s="222" t="n">
        <f aca="false">N249-S249</f>
        <v>44.82</v>
      </c>
      <c r="Y249" s="222" t="n">
        <f aca="false">O249-T249</f>
        <v>0</v>
      </c>
      <c r="Z249" s="219" t="s">
        <v>968</v>
      </c>
      <c r="AA249" s="219" t="s">
        <v>161</v>
      </c>
      <c r="AB249" s="219" t="s">
        <v>811</v>
      </c>
    </row>
    <row r="250" customFormat="false" ht="14.4" hidden="false" customHeight="false" outlineLevel="0" collapsed="false">
      <c r="A250" s="219" t="s">
        <v>139</v>
      </c>
      <c r="B250" s="221" t="n">
        <v>43132</v>
      </c>
      <c r="C250" s="221" t="n">
        <v>43132</v>
      </c>
      <c r="D250" s="219" t="s">
        <v>456</v>
      </c>
      <c r="E250" s="220" t="s">
        <v>889</v>
      </c>
      <c r="F250" s="220" t="s">
        <v>974</v>
      </c>
      <c r="G250" s="219" t="s">
        <v>463</v>
      </c>
      <c r="H250" s="219" t="s">
        <v>161</v>
      </c>
      <c r="I250" s="222" t="n">
        <v>5</v>
      </c>
      <c r="J250" s="219" t="s">
        <v>811</v>
      </c>
      <c r="K250" s="220"/>
      <c r="L250" s="220"/>
      <c r="M250" s="220"/>
      <c r="N250" s="220"/>
      <c r="O250" s="220"/>
      <c r="P250" s="222" t="n">
        <v>-4684.98</v>
      </c>
      <c r="Q250" s="222" t="n">
        <v>0</v>
      </c>
      <c r="R250" s="222" t="n">
        <v>-117.12</v>
      </c>
      <c r="S250" s="222" t="n">
        <v>-117.12</v>
      </c>
      <c r="T250" s="222" t="n">
        <v>0</v>
      </c>
      <c r="U250" s="222" t="n">
        <f aca="false">K250-P250</f>
        <v>4684.98</v>
      </c>
      <c r="V250" s="222" t="n">
        <f aca="false">L250-Q250</f>
        <v>0</v>
      </c>
      <c r="W250" s="222" t="n">
        <f aca="false">M250-R250</f>
        <v>117.12</v>
      </c>
      <c r="X250" s="222" t="n">
        <f aca="false">N250-S250</f>
        <v>117.12</v>
      </c>
      <c r="Y250" s="222" t="n">
        <f aca="false">O250-T250</f>
        <v>0</v>
      </c>
      <c r="Z250" s="219" t="s">
        <v>968</v>
      </c>
      <c r="AA250" s="219" t="s">
        <v>161</v>
      </c>
      <c r="AB250" s="219" t="s">
        <v>811</v>
      </c>
    </row>
    <row r="251" customFormat="false" ht="14.4" hidden="false" customHeight="false" outlineLevel="0" collapsed="false">
      <c r="A251" s="219" t="s">
        <v>141</v>
      </c>
      <c r="B251" s="221" t="n">
        <v>43132</v>
      </c>
      <c r="C251" s="221" t="n">
        <v>43132</v>
      </c>
      <c r="D251" s="219" t="s">
        <v>456</v>
      </c>
      <c r="E251" s="220" t="s">
        <v>920</v>
      </c>
      <c r="F251" s="220" t="s">
        <v>682</v>
      </c>
      <c r="G251" s="219" t="s">
        <v>463</v>
      </c>
      <c r="H251" s="219" t="s">
        <v>161</v>
      </c>
      <c r="I251" s="222" t="n">
        <v>5</v>
      </c>
      <c r="J251" s="219" t="s">
        <v>811</v>
      </c>
      <c r="K251" s="220"/>
      <c r="L251" s="220"/>
      <c r="M251" s="220"/>
      <c r="N251" s="220"/>
      <c r="O251" s="220"/>
      <c r="P251" s="222" t="n">
        <v>16239.04</v>
      </c>
      <c r="Q251" s="222" t="n">
        <v>0</v>
      </c>
      <c r="R251" s="222" t="n">
        <v>405.97</v>
      </c>
      <c r="S251" s="222" t="n">
        <v>405.97</v>
      </c>
      <c r="T251" s="222" t="n">
        <v>0</v>
      </c>
      <c r="U251" s="222" t="n">
        <f aca="false">K251-P251</f>
        <v>-16239.04</v>
      </c>
      <c r="V251" s="222" t="n">
        <f aca="false">L251-Q251</f>
        <v>0</v>
      </c>
      <c r="W251" s="222" t="n">
        <f aca="false">M251-R251</f>
        <v>-405.97</v>
      </c>
      <c r="X251" s="222" t="n">
        <f aca="false">N251-S251</f>
        <v>-405.97</v>
      </c>
      <c r="Y251" s="222" t="n">
        <f aca="false">O251-T251</f>
        <v>0</v>
      </c>
      <c r="Z251" s="219" t="s">
        <v>968</v>
      </c>
      <c r="AA251" s="219" t="s">
        <v>161</v>
      </c>
      <c r="AB251" s="219" t="s">
        <v>811</v>
      </c>
    </row>
    <row r="252" customFormat="false" ht="14.4" hidden="false" customHeight="false" outlineLevel="0" collapsed="false">
      <c r="A252" s="219" t="s">
        <v>139</v>
      </c>
      <c r="B252" s="221" t="n">
        <v>43132</v>
      </c>
      <c r="C252" s="221" t="n">
        <v>43132</v>
      </c>
      <c r="D252" s="219" t="s">
        <v>456</v>
      </c>
      <c r="E252" s="220" t="s">
        <v>896</v>
      </c>
      <c r="F252" s="220" t="s">
        <v>963</v>
      </c>
      <c r="G252" s="219" t="s">
        <v>463</v>
      </c>
      <c r="H252" s="219" t="s">
        <v>161</v>
      </c>
      <c r="I252" s="222" t="n">
        <v>5</v>
      </c>
      <c r="J252" s="219" t="s">
        <v>811</v>
      </c>
      <c r="K252" s="220"/>
      <c r="L252" s="220"/>
      <c r="M252" s="220"/>
      <c r="N252" s="220"/>
      <c r="O252" s="220"/>
      <c r="P252" s="222" t="n">
        <v>-30524.15</v>
      </c>
      <c r="Q252" s="222" t="n">
        <v>0</v>
      </c>
      <c r="R252" s="222" t="n">
        <v>-763.09</v>
      </c>
      <c r="S252" s="222" t="n">
        <v>-763.09</v>
      </c>
      <c r="T252" s="222" t="n">
        <v>0</v>
      </c>
      <c r="U252" s="222" t="n">
        <f aca="false">K252-P252</f>
        <v>30524.15</v>
      </c>
      <c r="V252" s="222" t="n">
        <f aca="false">L252-Q252</f>
        <v>0</v>
      </c>
      <c r="W252" s="222" t="n">
        <f aca="false">M252-R252</f>
        <v>763.09</v>
      </c>
      <c r="X252" s="222" t="n">
        <f aca="false">N252-S252</f>
        <v>763.09</v>
      </c>
      <c r="Y252" s="222" t="n">
        <f aca="false">O252-T252</f>
        <v>0</v>
      </c>
      <c r="Z252" s="219" t="s">
        <v>968</v>
      </c>
      <c r="AA252" s="219" t="s">
        <v>161</v>
      </c>
      <c r="AB252" s="219" t="s">
        <v>811</v>
      </c>
    </row>
    <row r="253" customFormat="false" ht="14.4" hidden="false" customHeight="false" outlineLevel="0" collapsed="false">
      <c r="A253" s="219" t="s">
        <v>139</v>
      </c>
      <c r="B253" s="221" t="n">
        <v>43132</v>
      </c>
      <c r="C253" s="221" t="n">
        <v>43132</v>
      </c>
      <c r="D253" s="219" t="s">
        <v>456</v>
      </c>
      <c r="E253" s="220" t="s">
        <v>874</v>
      </c>
      <c r="F253" s="220" t="s">
        <v>971</v>
      </c>
      <c r="G253" s="219" t="s">
        <v>463</v>
      </c>
      <c r="H253" s="219" t="s">
        <v>161</v>
      </c>
      <c r="I253" s="222" t="n">
        <v>5</v>
      </c>
      <c r="J253" s="219" t="s">
        <v>811</v>
      </c>
      <c r="K253" s="220"/>
      <c r="L253" s="220"/>
      <c r="M253" s="220"/>
      <c r="N253" s="220"/>
      <c r="O253" s="220"/>
      <c r="P253" s="222" t="n">
        <v>-15224.56</v>
      </c>
      <c r="Q253" s="222" t="n">
        <v>0</v>
      </c>
      <c r="R253" s="222" t="n">
        <v>-380.61</v>
      </c>
      <c r="S253" s="222" t="n">
        <v>-380.61</v>
      </c>
      <c r="T253" s="222" t="n">
        <v>0</v>
      </c>
      <c r="U253" s="222" t="n">
        <f aca="false">K253-P253</f>
        <v>15224.56</v>
      </c>
      <c r="V253" s="222" t="n">
        <f aca="false">L253-Q253</f>
        <v>0</v>
      </c>
      <c r="W253" s="222" t="n">
        <f aca="false">M253-R253</f>
        <v>380.61</v>
      </c>
      <c r="X253" s="222" t="n">
        <f aca="false">N253-S253</f>
        <v>380.61</v>
      </c>
      <c r="Y253" s="222" t="n">
        <f aca="false">O253-T253</f>
        <v>0</v>
      </c>
      <c r="Z253" s="219" t="s">
        <v>968</v>
      </c>
      <c r="AA253" s="219" t="s">
        <v>161</v>
      </c>
      <c r="AB253" s="219" t="s">
        <v>811</v>
      </c>
    </row>
    <row r="254" customFormat="false" ht="14.4" hidden="false" customHeight="false" outlineLevel="0" collapsed="false">
      <c r="A254" s="219" t="s">
        <v>139</v>
      </c>
      <c r="B254" s="221" t="n">
        <v>43132</v>
      </c>
      <c r="C254" s="221" t="n">
        <v>43160</v>
      </c>
      <c r="D254" s="219" t="s">
        <v>456</v>
      </c>
      <c r="E254" s="220" t="s">
        <v>883</v>
      </c>
      <c r="F254" s="220" t="s">
        <v>939</v>
      </c>
      <c r="G254" s="219" t="s">
        <v>463</v>
      </c>
      <c r="H254" s="219" t="s">
        <v>161</v>
      </c>
      <c r="I254" s="222" t="n">
        <v>5</v>
      </c>
      <c r="J254" s="219" t="s">
        <v>811</v>
      </c>
      <c r="K254" s="220"/>
      <c r="L254" s="220"/>
      <c r="M254" s="220"/>
      <c r="N254" s="220"/>
      <c r="O254" s="220"/>
      <c r="P254" s="222" t="n">
        <v>-4111.02</v>
      </c>
      <c r="Q254" s="222" t="n">
        <v>0</v>
      </c>
      <c r="R254" s="222" t="n">
        <v>-102.78</v>
      </c>
      <c r="S254" s="222" t="n">
        <v>-102.78</v>
      </c>
      <c r="T254" s="222" t="n">
        <v>0</v>
      </c>
      <c r="U254" s="222" t="n">
        <f aca="false">K254-P254</f>
        <v>4111.02</v>
      </c>
      <c r="V254" s="222" t="n">
        <f aca="false">L254-Q254</f>
        <v>0</v>
      </c>
      <c r="W254" s="222" t="n">
        <f aca="false">M254-R254</f>
        <v>102.78</v>
      </c>
      <c r="X254" s="222" t="n">
        <f aca="false">N254-S254</f>
        <v>102.78</v>
      </c>
      <c r="Y254" s="222" t="n">
        <f aca="false">O254-T254</f>
        <v>0</v>
      </c>
      <c r="Z254" s="219" t="s">
        <v>968</v>
      </c>
      <c r="AA254" s="219" t="s">
        <v>161</v>
      </c>
      <c r="AB254" s="219" t="s">
        <v>811</v>
      </c>
    </row>
    <row r="255" customFormat="false" ht="14.4" hidden="false" customHeight="false" outlineLevel="0" collapsed="false">
      <c r="A255" s="219" t="s">
        <v>139</v>
      </c>
      <c r="B255" s="221" t="n">
        <v>43160</v>
      </c>
      <c r="C255" s="221" t="n">
        <v>43160</v>
      </c>
      <c r="D255" s="219" t="s">
        <v>456</v>
      </c>
      <c r="E255" s="220" t="s">
        <v>813</v>
      </c>
      <c r="F255" s="220" t="s">
        <v>967</v>
      </c>
      <c r="G255" s="219" t="s">
        <v>463</v>
      </c>
      <c r="H255" s="219" t="s">
        <v>161</v>
      </c>
      <c r="I255" s="222" t="n">
        <v>5</v>
      </c>
      <c r="J255" s="219" t="s">
        <v>811</v>
      </c>
      <c r="K255" s="220"/>
      <c r="L255" s="220"/>
      <c r="M255" s="220"/>
      <c r="N255" s="220"/>
      <c r="O255" s="220"/>
      <c r="P255" s="222" t="n">
        <v>-2666</v>
      </c>
      <c r="Q255" s="222" t="n">
        <v>-133.3</v>
      </c>
      <c r="R255" s="222" t="n">
        <v>0</v>
      </c>
      <c r="S255" s="222" t="n">
        <v>0</v>
      </c>
      <c r="T255" s="222" t="n">
        <v>0</v>
      </c>
      <c r="U255" s="222" t="n">
        <f aca="false">K255-P255</f>
        <v>2666</v>
      </c>
      <c r="V255" s="222" t="n">
        <f aca="false">L255-Q255</f>
        <v>133.3</v>
      </c>
      <c r="W255" s="222" t="n">
        <f aca="false">M255-R255</f>
        <v>0</v>
      </c>
      <c r="X255" s="222" t="n">
        <f aca="false">N255-S255</f>
        <v>0</v>
      </c>
      <c r="Y255" s="222" t="n">
        <f aca="false">O255-T255</f>
        <v>0</v>
      </c>
      <c r="Z255" s="219" t="s">
        <v>968</v>
      </c>
      <c r="AA255" s="219" t="s">
        <v>161</v>
      </c>
      <c r="AB255" s="219" t="s">
        <v>811</v>
      </c>
    </row>
    <row r="256" customFormat="false" ht="14.4" hidden="false" customHeight="false" outlineLevel="0" collapsed="false">
      <c r="A256" s="219" t="s">
        <v>139</v>
      </c>
      <c r="B256" s="221" t="n">
        <v>43160</v>
      </c>
      <c r="C256" s="221" t="n">
        <v>43160</v>
      </c>
      <c r="D256" s="219" t="s">
        <v>456</v>
      </c>
      <c r="E256" s="220" t="s">
        <v>843</v>
      </c>
      <c r="F256" s="220" t="s">
        <v>919</v>
      </c>
      <c r="G256" s="219" t="s">
        <v>463</v>
      </c>
      <c r="H256" s="219" t="s">
        <v>161</v>
      </c>
      <c r="I256" s="222" t="n">
        <v>18</v>
      </c>
      <c r="J256" s="219" t="s">
        <v>811</v>
      </c>
      <c r="K256" s="220"/>
      <c r="L256" s="220"/>
      <c r="M256" s="220"/>
      <c r="N256" s="220"/>
      <c r="O256" s="220"/>
      <c r="P256" s="222" t="n">
        <v>-27540</v>
      </c>
      <c r="Q256" s="222" t="n">
        <v>0</v>
      </c>
      <c r="R256" s="222" t="n">
        <v>-2479</v>
      </c>
      <c r="S256" s="222" t="n">
        <v>-2479</v>
      </c>
      <c r="T256" s="222" t="n">
        <v>0</v>
      </c>
      <c r="U256" s="222" t="n">
        <f aca="false">K256-P256</f>
        <v>27540</v>
      </c>
      <c r="V256" s="222" t="n">
        <f aca="false">L256-Q256</f>
        <v>0</v>
      </c>
      <c r="W256" s="222" t="n">
        <f aca="false">M256-R256</f>
        <v>2479</v>
      </c>
      <c r="X256" s="222" t="n">
        <f aca="false">N256-S256</f>
        <v>2479</v>
      </c>
      <c r="Y256" s="222" t="n">
        <f aca="false">O256-T256</f>
        <v>0</v>
      </c>
      <c r="Z256" s="219" t="s">
        <v>968</v>
      </c>
      <c r="AA256" s="219" t="s">
        <v>161</v>
      </c>
      <c r="AB256" s="219" t="s">
        <v>811</v>
      </c>
    </row>
    <row r="257" customFormat="false" ht="14.4" hidden="false" customHeight="false" outlineLevel="0" collapsed="false">
      <c r="A257" s="219" t="s">
        <v>139</v>
      </c>
      <c r="B257" s="221" t="n">
        <v>43160</v>
      </c>
      <c r="C257" s="221" t="n">
        <v>43160</v>
      </c>
      <c r="D257" s="219" t="s">
        <v>456</v>
      </c>
      <c r="E257" s="220" t="s">
        <v>853</v>
      </c>
      <c r="F257" s="220" t="s">
        <v>628</v>
      </c>
      <c r="G257" s="219" t="s">
        <v>463</v>
      </c>
      <c r="H257" s="219" t="s">
        <v>161</v>
      </c>
      <c r="I257" s="222" t="n">
        <v>18</v>
      </c>
      <c r="J257" s="219" t="s">
        <v>811</v>
      </c>
      <c r="K257" s="220"/>
      <c r="L257" s="220"/>
      <c r="M257" s="220"/>
      <c r="N257" s="220"/>
      <c r="O257" s="220"/>
      <c r="P257" s="222" t="n">
        <v>-8507</v>
      </c>
      <c r="Q257" s="222" t="n">
        <v>0</v>
      </c>
      <c r="R257" s="222" t="n">
        <v>-765.63</v>
      </c>
      <c r="S257" s="222" t="n">
        <v>-765.63</v>
      </c>
      <c r="T257" s="222" t="n">
        <v>0</v>
      </c>
      <c r="U257" s="222" t="n">
        <f aca="false">K257-P257</f>
        <v>8507</v>
      </c>
      <c r="V257" s="222" t="n">
        <f aca="false">L257-Q257</f>
        <v>0</v>
      </c>
      <c r="W257" s="222" t="n">
        <f aca="false">M257-R257</f>
        <v>765.63</v>
      </c>
      <c r="X257" s="222" t="n">
        <f aca="false">N257-S257</f>
        <v>765.63</v>
      </c>
      <c r="Y257" s="222" t="n">
        <f aca="false">O257-T257</f>
        <v>0</v>
      </c>
      <c r="Z257" s="219" t="s">
        <v>968</v>
      </c>
      <c r="AA257" s="219" t="s">
        <v>161</v>
      </c>
      <c r="AB257" s="219" t="s">
        <v>811</v>
      </c>
    </row>
    <row r="258" customFormat="false" ht="14.4" hidden="false" customHeight="false" outlineLevel="0" collapsed="false">
      <c r="A258" s="219" t="s">
        <v>139</v>
      </c>
      <c r="B258" s="221" t="n">
        <v>43160</v>
      </c>
      <c r="C258" s="221" t="n">
        <v>43160</v>
      </c>
      <c r="D258" s="219" t="s">
        <v>456</v>
      </c>
      <c r="E258" s="220" t="s">
        <v>856</v>
      </c>
      <c r="F258" s="220" t="s">
        <v>970</v>
      </c>
      <c r="G258" s="219" t="s">
        <v>463</v>
      </c>
      <c r="H258" s="219" t="s">
        <v>161</v>
      </c>
      <c r="I258" s="222" t="n">
        <v>5</v>
      </c>
      <c r="J258" s="219" t="s">
        <v>811</v>
      </c>
      <c r="K258" s="220"/>
      <c r="L258" s="220"/>
      <c r="M258" s="220"/>
      <c r="N258" s="220"/>
      <c r="O258" s="220"/>
      <c r="P258" s="222" t="n">
        <v>-4143.66</v>
      </c>
      <c r="Q258" s="222" t="n">
        <v>0</v>
      </c>
      <c r="R258" s="222" t="n">
        <v>-103.59</v>
      </c>
      <c r="S258" s="222" t="n">
        <v>-103.59</v>
      </c>
      <c r="T258" s="222" t="n">
        <v>0</v>
      </c>
      <c r="U258" s="222" t="n">
        <f aca="false">K258-P258</f>
        <v>4143.66</v>
      </c>
      <c r="V258" s="222" t="n">
        <f aca="false">L258-Q258</f>
        <v>0</v>
      </c>
      <c r="W258" s="222" t="n">
        <f aca="false">M258-R258</f>
        <v>103.59</v>
      </c>
      <c r="X258" s="222" t="n">
        <f aca="false">N258-S258</f>
        <v>103.59</v>
      </c>
      <c r="Y258" s="222" t="n">
        <f aca="false">O258-T258</f>
        <v>0</v>
      </c>
      <c r="Z258" s="219" t="s">
        <v>968</v>
      </c>
      <c r="AA258" s="219" t="s">
        <v>161</v>
      </c>
      <c r="AB258" s="219" t="s">
        <v>811</v>
      </c>
    </row>
    <row r="259" customFormat="false" ht="14.4" hidden="false" customHeight="false" outlineLevel="0" collapsed="false">
      <c r="A259" s="219" t="s">
        <v>139</v>
      </c>
      <c r="B259" s="221" t="n">
        <v>43160</v>
      </c>
      <c r="C259" s="221" t="n">
        <v>43160</v>
      </c>
      <c r="D259" s="219" t="s">
        <v>456</v>
      </c>
      <c r="E259" s="220" t="s">
        <v>918</v>
      </c>
      <c r="F259" s="220" t="s">
        <v>640</v>
      </c>
      <c r="G259" s="219" t="s">
        <v>463</v>
      </c>
      <c r="H259" s="219" t="s">
        <v>161</v>
      </c>
      <c r="I259" s="222" t="n">
        <v>5</v>
      </c>
      <c r="J259" s="219" t="s">
        <v>811</v>
      </c>
      <c r="K259" s="220"/>
      <c r="L259" s="220"/>
      <c r="M259" s="220"/>
      <c r="N259" s="220"/>
      <c r="O259" s="220"/>
      <c r="P259" s="222" t="n">
        <v>-1166.1</v>
      </c>
      <c r="Q259" s="222" t="n">
        <v>0</v>
      </c>
      <c r="R259" s="222" t="n">
        <v>-29.15</v>
      </c>
      <c r="S259" s="222" t="n">
        <v>-29.15</v>
      </c>
      <c r="T259" s="222" t="n">
        <v>0</v>
      </c>
      <c r="U259" s="222" t="n">
        <f aca="false">K259-P259</f>
        <v>1166.1</v>
      </c>
      <c r="V259" s="222" t="n">
        <f aca="false">L259-Q259</f>
        <v>0</v>
      </c>
      <c r="W259" s="222" t="n">
        <f aca="false">M259-R259</f>
        <v>29.15</v>
      </c>
      <c r="X259" s="222" t="n">
        <f aca="false">N259-S259</f>
        <v>29.15</v>
      </c>
      <c r="Y259" s="222" t="n">
        <f aca="false">O259-T259</f>
        <v>0</v>
      </c>
      <c r="Z259" s="219" t="s">
        <v>968</v>
      </c>
      <c r="AA259" s="219" t="s">
        <v>161</v>
      </c>
      <c r="AB259" s="219" t="s">
        <v>811</v>
      </c>
    </row>
    <row r="260" customFormat="false" ht="14.4" hidden="false" customHeight="false" outlineLevel="0" collapsed="false">
      <c r="A260" s="219" t="s">
        <v>139</v>
      </c>
      <c r="B260" s="221" t="n">
        <v>43160</v>
      </c>
      <c r="C260" s="221" t="n">
        <v>43160</v>
      </c>
      <c r="D260" s="219" t="s">
        <v>456</v>
      </c>
      <c r="E260" s="220" t="s">
        <v>889</v>
      </c>
      <c r="F260" s="220" t="s">
        <v>974</v>
      </c>
      <c r="G260" s="219" t="s">
        <v>463</v>
      </c>
      <c r="H260" s="219" t="s">
        <v>161</v>
      </c>
      <c r="I260" s="222" t="n">
        <v>5</v>
      </c>
      <c r="J260" s="219" t="s">
        <v>811</v>
      </c>
      <c r="K260" s="220"/>
      <c r="L260" s="220"/>
      <c r="M260" s="220"/>
      <c r="N260" s="220"/>
      <c r="O260" s="220"/>
      <c r="P260" s="222" t="n">
        <v>-5176.38</v>
      </c>
      <c r="Q260" s="222" t="n">
        <v>0</v>
      </c>
      <c r="R260" s="222" t="n">
        <v>-129.42</v>
      </c>
      <c r="S260" s="222" t="n">
        <v>-129.42</v>
      </c>
      <c r="T260" s="222" t="n">
        <v>0</v>
      </c>
      <c r="U260" s="222" t="n">
        <f aca="false">K260-P260</f>
        <v>5176.38</v>
      </c>
      <c r="V260" s="222" t="n">
        <f aca="false">L260-Q260</f>
        <v>0</v>
      </c>
      <c r="W260" s="222" t="n">
        <f aca="false">M260-R260</f>
        <v>129.42</v>
      </c>
      <c r="X260" s="222" t="n">
        <f aca="false">N260-S260</f>
        <v>129.42</v>
      </c>
      <c r="Y260" s="222" t="n">
        <f aca="false">O260-T260</f>
        <v>0</v>
      </c>
      <c r="Z260" s="219" t="s">
        <v>968</v>
      </c>
      <c r="AA260" s="219" t="s">
        <v>161</v>
      </c>
      <c r="AB260" s="219" t="s">
        <v>811</v>
      </c>
    </row>
    <row r="261" customFormat="false" ht="14.4" hidden="false" customHeight="false" outlineLevel="0" collapsed="false">
      <c r="A261" s="219" t="s">
        <v>141</v>
      </c>
      <c r="B261" s="221" t="n">
        <v>43160</v>
      </c>
      <c r="C261" s="221" t="n">
        <v>43160</v>
      </c>
      <c r="D261" s="219" t="s">
        <v>456</v>
      </c>
      <c r="E261" s="220" t="s">
        <v>920</v>
      </c>
      <c r="F261" s="220" t="s">
        <v>682</v>
      </c>
      <c r="G261" s="219" t="s">
        <v>463</v>
      </c>
      <c r="H261" s="219" t="s">
        <v>161</v>
      </c>
      <c r="I261" s="222" t="n">
        <v>5</v>
      </c>
      <c r="J261" s="219" t="s">
        <v>811</v>
      </c>
      <c r="K261" s="220"/>
      <c r="L261" s="220"/>
      <c r="M261" s="220"/>
      <c r="N261" s="220"/>
      <c r="O261" s="220"/>
      <c r="P261" s="222" t="n">
        <v>34239.02</v>
      </c>
      <c r="Q261" s="222" t="n">
        <v>0</v>
      </c>
      <c r="R261" s="222" t="n">
        <v>855.97</v>
      </c>
      <c r="S261" s="222" t="n">
        <v>855.97</v>
      </c>
      <c r="T261" s="222" t="n">
        <v>0</v>
      </c>
      <c r="U261" s="222" t="n">
        <f aca="false">K261-P261</f>
        <v>-34239.02</v>
      </c>
      <c r="V261" s="222" t="n">
        <f aca="false">L261-Q261</f>
        <v>0</v>
      </c>
      <c r="W261" s="222" t="n">
        <f aca="false">M261-R261</f>
        <v>-855.97</v>
      </c>
      <c r="X261" s="222" t="n">
        <f aca="false">N261-S261</f>
        <v>-855.97</v>
      </c>
      <c r="Y261" s="222" t="n">
        <f aca="false">O261-T261</f>
        <v>0</v>
      </c>
      <c r="Z261" s="219" t="s">
        <v>968</v>
      </c>
      <c r="AA261" s="219" t="s">
        <v>161</v>
      </c>
      <c r="AB261" s="219" t="s">
        <v>811</v>
      </c>
    </row>
    <row r="262" customFormat="false" ht="14.4" hidden="false" customHeight="false" outlineLevel="0" collapsed="false">
      <c r="A262" s="219" t="s">
        <v>139</v>
      </c>
      <c r="B262" s="221" t="n">
        <v>43160</v>
      </c>
      <c r="C262" s="221" t="n">
        <v>43160</v>
      </c>
      <c r="D262" s="219" t="s">
        <v>456</v>
      </c>
      <c r="E262" s="220" t="s">
        <v>891</v>
      </c>
      <c r="F262" s="220" t="s">
        <v>680</v>
      </c>
      <c r="G262" s="219" t="s">
        <v>463</v>
      </c>
      <c r="H262" s="219" t="s">
        <v>161</v>
      </c>
      <c r="I262" s="222" t="n">
        <v>5</v>
      </c>
      <c r="J262" s="219" t="s">
        <v>811</v>
      </c>
      <c r="K262" s="220"/>
      <c r="L262" s="220"/>
      <c r="M262" s="220"/>
      <c r="N262" s="220"/>
      <c r="O262" s="220"/>
      <c r="P262" s="222" t="n">
        <v>-45287.29</v>
      </c>
      <c r="Q262" s="222" t="n">
        <v>0</v>
      </c>
      <c r="R262" s="222" t="n">
        <v>-1132.18</v>
      </c>
      <c r="S262" s="222" t="n">
        <v>-1132.18</v>
      </c>
      <c r="T262" s="222" t="n">
        <v>0</v>
      </c>
      <c r="U262" s="222" t="n">
        <f aca="false">K262-P262</f>
        <v>45287.29</v>
      </c>
      <c r="V262" s="222" t="n">
        <f aca="false">L262-Q262</f>
        <v>0</v>
      </c>
      <c r="W262" s="222" t="n">
        <f aca="false">M262-R262</f>
        <v>1132.18</v>
      </c>
      <c r="X262" s="222" t="n">
        <f aca="false">N262-S262</f>
        <v>1132.18</v>
      </c>
      <c r="Y262" s="222" t="n">
        <f aca="false">O262-T262</f>
        <v>0</v>
      </c>
      <c r="Z262" s="219" t="s">
        <v>968</v>
      </c>
      <c r="AA262" s="219" t="s">
        <v>161</v>
      </c>
      <c r="AB262" s="219" t="s">
        <v>811</v>
      </c>
    </row>
    <row r="263" customFormat="false" ht="14.4" hidden="false" customHeight="false" outlineLevel="0" collapsed="false">
      <c r="A263" s="219" t="s">
        <v>139</v>
      </c>
      <c r="B263" s="221" t="n">
        <v>43160</v>
      </c>
      <c r="C263" s="221" t="n">
        <v>43160</v>
      </c>
      <c r="D263" s="219" t="s">
        <v>456</v>
      </c>
      <c r="E263" s="220" t="s">
        <v>896</v>
      </c>
      <c r="F263" s="220" t="s">
        <v>963</v>
      </c>
      <c r="G263" s="219" t="s">
        <v>463</v>
      </c>
      <c r="H263" s="219" t="s">
        <v>161</v>
      </c>
      <c r="I263" s="222" t="n">
        <v>5</v>
      </c>
      <c r="J263" s="219" t="s">
        <v>811</v>
      </c>
      <c r="K263" s="220"/>
      <c r="L263" s="220"/>
      <c r="M263" s="220"/>
      <c r="N263" s="220"/>
      <c r="O263" s="220"/>
      <c r="P263" s="222" t="n">
        <v>-12227.01</v>
      </c>
      <c r="Q263" s="222" t="n">
        <v>0</v>
      </c>
      <c r="R263" s="222" t="n">
        <v>-305.67</v>
      </c>
      <c r="S263" s="222" t="n">
        <v>-305.67</v>
      </c>
      <c r="T263" s="222" t="n">
        <v>0</v>
      </c>
      <c r="U263" s="222" t="n">
        <f aca="false">K263-P263</f>
        <v>12227.01</v>
      </c>
      <c r="V263" s="222" t="n">
        <f aca="false">L263-Q263</f>
        <v>0</v>
      </c>
      <c r="W263" s="222" t="n">
        <f aca="false">M263-R263</f>
        <v>305.67</v>
      </c>
      <c r="X263" s="222" t="n">
        <f aca="false">N263-S263</f>
        <v>305.67</v>
      </c>
      <c r="Y263" s="222" t="n">
        <f aca="false">O263-T263</f>
        <v>0</v>
      </c>
      <c r="Z263" s="219" t="s">
        <v>968</v>
      </c>
      <c r="AA263" s="219" t="s">
        <v>161</v>
      </c>
      <c r="AB263" s="219" t="s">
        <v>811</v>
      </c>
    </row>
    <row r="264" customFormat="false" ht="14.4" hidden="false" customHeight="false" outlineLevel="0" collapsed="false">
      <c r="A264" s="219" t="s">
        <v>139</v>
      </c>
      <c r="B264" s="221" t="n">
        <v>43160</v>
      </c>
      <c r="C264" s="221" t="n">
        <v>43160</v>
      </c>
      <c r="D264" s="219" t="s">
        <v>456</v>
      </c>
      <c r="E264" s="220" t="s">
        <v>898</v>
      </c>
      <c r="F264" s="220" t="s">
        <v>831</v>
      </c>
      <c r="G264" s="219" t="s">
        <v>463</v>
      </c>
      <c r="H264" s="219" t="s">
        <v>161</v>
      </c>
      <c r="I264" s="222" t="n">
        <v>5</v>
      </c>
      <c r="J264" s="219" t="s">
        <v>811</v>
      </c>
      <c r="K264" s="220"/>
      <c r="L264" s="220"/>
      <c r="M264" s="220"/>
      <c r="N264" s="220"/>
      <c r="O264" s="220"/>
      <c r="P264" s="222" t="n">
        <v>-2325.9</v>
      </c>
      <c r="Q264" s="222" t="n">
        <v>0</v>
      </c>
      <c r="R264" s="222" t="n">
        <v>-58.15</v>
      </c>
      <c r="S264" s="222" t="n">
        <v>-58.15</v>
      </c>
      <c r="T264" s="222" t="n">
        <v>0</v>
      </c>
      <c r="U264" s="222" t="n">
        <f aca="false">K264-P264</f>
        <v>2325.9</v>
      </c>
      <c r="V264" s="222" t="n">
        <f aca="false">L264-Q264</f>
        <v>0</v>
      </c>
      <c r="W264" s="222" t="n">
        <f aca="false">M264-R264</f>
        <v>58.15</v>
      </c>
      <c r="X264" s="222" t="n">
        <f aca="false">N264-S264</f>
        <v>58.15</v>
      </c>
      <c r="Y264" s="222" t="n">
        <f aca="false">O264-T264</f>
        <v>0</v>
      </c>
      <c r="Z264" s="219" t="s">
        <v>968</v>
      </c>
      <c r="AA264" s="219" t="s">
        <v>161</v>
      </c>
      <c r="AB264" s="219" t="s">
        <v>811</v>
      </c>
    </row>
    <row r="265" customFormat="false" ht="14.4" hidden="false" customHeight="false" outlineLevel="0" collapsed="false">
      <c r="A265" s="219" t="s">
        <v>139</v>
      </c>
      <c r="B265" s="221" t="n">
        <v>43160</v>
      </c>
      <c r="C265" s="221" t="n">
        <v>43160</v>
      </c>
      <c r="D265" s="219" t="s">
        <v>456</v>
      </c>
      <c r="E265" s="220" t="s">
        <v>902</v>
      </c>
      <c r="F265" s="220" t="s">
        <v>975</v>
      </c>
      <c r="G265" s="219" t="s">
        <v>463</v>
      </c>
      <c r="H265" s="219" t="s">
        <v>161</v>
      </c>
      <c r="I265" s="222" t="n">
        <v>5</v>
      </c>
      <c r="J265" s="219" t="s">
        <v>811</v>
      </c>
      <c r="K265" s="220"/>
      <c r="L265" s="220"/>
      <c r="M265" s="220"/>
      <c r="N265" s="220"/>
      <c r="O265" s="220"/>
      <c r="P265" s="222" t="n">
        <v>-24156.68</v>
      </c>
      <c r="Q265" s="222" t="n">
        <v>0</v>
      </c>
      <c r="R265" s="222" t="n">
        <v>-603.92</v>
      </c>
      <c r="S265" s="222" t="n">
        <v>-603.92</v>
      </c>
      <c r="T265" s="222" t="n">
        <v>0</v>
      </c>
      <c r="U265" s="222" t="n">
        <f aca="false">K265-P265</f>
        <v>24156.68</v>
      </c>
      <c r="V265" s="222" t="n">
        <f aca="false">L265-Q265</f>
        <v>0</v>
      </c>
      <c r="W265" s="222" t="n">
        <f aca="false">M265-R265</f>
        <v>603.92</v>
      </c>
      <c r="X265" s="222" t="n">
        <f aca="false">N265-S265</f>
        <v>603.92</v>
      </c>
      <c r="Y265" s="222" t="n">
        <f aca="false">O265-T265</f>
        <v>0</v>
      </c>
      <c r="Z265" s="219" t="s">
        <v>968</v>
      </c>
      <c r="AA265" s="219" t="s">
        <v>161</v>
      </c>
      <c r="AB265" s="219" t="s">
        <v>811</v>
      </c>
    </row>
    <row r="266" customFormat="false" ht="14.4" hidden="false" customHeight="false" outlineLevel="0" collapsed="false">
      <c r="A266" s="219" t="s">
        <v>139</v>
      </c>
      <c r="B266" s="221" t="n">
        <v>43160</v>
      </c>
      <c r="C266" s="221" t="n">
        <v>43160</v>
      </c>
      <c r="D266" s="219" t="s">
        <v>456</v>
      </c>
      <c r="E266" s="220" t="s">
        <v>905</v>
      </c>
      <c r="F266" s="220" t="s">
        <v>976</v>
      </c>
      <c r="G266" s="219" t="s">
        <v>463</v>
      </c>
      <c r="H266" s="219" t="s">
        <v>161</v>
      </c>
      <c r="I266" s="222" t="n">
        <v>5</v>
      </c>
      <c r="J266" s="219" t="s">
        <v>811</v>
      </c>
      <c r="K266" s="220"/>
      <c r="L266" s="220"/>
      <c r="M266" s="220"/>
      <c r="N266" s="220"/>
      <c r="O266" s="220"/>
      <c r="P266" s="222" t="n">
        <v>-5771.87</v>
      </c>
      <c r="Q266" s="222" t="n">
        <v>0</v>
      </c>
      <c r="R266" s="222" t="n">
        <v>-144.29</v>
      </c>
      <c r="S266" s="222" t="n">
        <v>-144.29</v>
      </c>
      <c r="T266" s="222" t="n">
        <v>0</v>
      </c>
      <c r="U266" s="222" t="n">
        <f aca="false">K266-P266</f>
        <v>5771.87</v>
      </c>
      <c r="V266" s="222" t="n">
        <f aca="false">L266-Q266</f>
        <v>0</v>
      </c>
      <c r="W266" s="222" t="n">
        <f aca="false">M266-R266</f>
        <v>144.29</v>
      </c>
      <c r="X266" s="222" t="n">
        <f aca="false">N266-S266</f>
        <v>144.29</v>
      </c>
      <c r="Y266" s="222" t="n">
        <f aca="false">O266-T266</f>
        <v>0</v>
      </c>
      <c r="Z266" s="219" t="s">
        <v>968</v>
      </c>
      <c r="AA266" s="219" t="s">
        <v>161</v>
      </c>
      <c r="AB266" s="219" t="s">
        <v>811</v>
      </c>
    </row>
    <row r="267" customFormat="false" ht="14.4" hidden="false" customHeight="false" outlineLevel="0" collapsed="false">
      <c r="A267" s="219" t="s">
        <v>139</v>
      </c>
      <c r="B267" s="221" t="n">
        <v>43160</v>
      </c>
      <c r="C267" s="221" t="n">
        <v>43160</v>
      </c>
      <c r="D267" s="219" t="s">
        <v>456</v>
      </c>
      <c r="E267" s="220" t="s">
        <v>931</v>
      </c>
      <c r="F267" s="220" t="s">
        <v>977</v>
      </c>
      <c r="G267" s="219" t="s">
        <v>463</v>
      </c>
      <c r="H267" s="219" t="s">
        <v>161</v>
      </c>
      <c r="I267" s="222" t="n">
        <v>5</v>
      </c>
      <c r="J267" s="219" t="s">
        <v>811</v>
      </c>
      <c r="K267" s="220"/>
      <c r="L267" s="220"/>
      <c r="M267" s="220"/>
      <c r="N267" s="220"/>
      <c r="O267" s="220"/>
      <c r="P267" s="222" t="n">
        <v>-42320</v>
      </c>
      <c r="Q267" s="222" t="n">
        <v>0</v>
      </c>
      <c r="R267" s="222" t="n">
        <v>-1058</v>
      </c>
      <c r="S267" s="222" t="n">
        <v>-1058</v>
      </c>
      <c r="T267" s="222" t="n">
        <v>0</v>
      </c>
      <c r="U267" s="222" t="n">
        <f aca="false">K267-P267</f>
        <v>42320</v>
      </c>
      <c r="V267" s="222" t="n">
        <f aca="false">L267-Q267</f>
        <v>0</v>
      </c>
      <c r="W267" s="222" t="n">
        <f aca="false">M267-R267</f>
        <v>1058</v>
      </c>
      <c r="X267" s="222" t="n">
        <f aca="false">N267-S267</f>
        <v>1058</v>
      </c>
      <c r="Y267" s="222" t="n">
        <f aca="false">O267-T267</f>
        <v>0</v>
      </c>
      <c r="Z267" s="219" t="s">
        <v>968</v>
      </c>
      <c r="AA267" s="219" t="s">
        <v>161</v>
      </c>
      <c r="AB267" s="219" t="s">
        <v>811</v>
      </c>
    </row>
    <row r="268" customFormat="false" ht="14.4" hidden="false" customHeight="false" outlineLevel="0" collapsed="false">
      <c r="A268" s="219" t="s">
        <v>139</v>
      </c>
      <c r="B268" s="221" t="n">
        <v>43160</v>
      </c>
      <c r="C268" s="221" t="n">
        <v>43160</v>
      </c>
      <c r="D268" s="219" t="s">
        <v>456</v>
      </c>
      <c r="E268" s="220" t="s">
        <v>907</v>
      </c>
      <c r="F268" s="220" t="s">
        <v>978</v>
      </c>
      <c r="G268" s="219" t="s">
        <v>463</v>
      </c>
      <c r="H268" s="219" t="s">
        <v>161</v>
      </c>
      <c r="I268" s="222" t="n">
        <v>5</v>
      </c>
      <c r="J268" s="219" t="s">
        <v>811</v>
      </c>
      <c r="K268" s="220"/>
      <c r="L268" s="220"/>
      <c r="M268" s="220"/>
      <c r="N268" s="220"/>
      <c r="O268" s="220"/>
      <c r="P268" s="222" t="n">
        <v>-574.5</v>
      </c>
      <c r="Q268" s="222" t="n">
        <v>0</v>
      </c>
      <c r="R268" s="222" t="n">
        <v>-14.36</v>
      </c>
      <c r="S268" s="222" t="n">
        <v>-14.36</v>
      </c>
      <c r="T268" s="222" t="n">
        <v>0</v>
      </c>
      <c r="U268" s="222" t="n">
        <f aca="false">K268-P268</f>
        <v>574.5</v>
      </c>
      <c r="V268" s="222" t="n">
        <f aca="false">L268-Q268</f>
        <v>0</v>
      </c>
      <c r="W268" s="222" t="n">
        <f aca="false">M268-R268</f>
        <v>14.36</v>
      </c>
      <c r="X268" s="222" t="n">
        <f aca="false">N268-S268</f>
        <v>14.36</v>
      </c>
      <c r="Y268" s="222" t="n">
        <f aca="false">O268-T268</f>
        <v>0</v>
      </c>
      <c r="Z268" s="219" t="s">
        <v>968</v>
      </c>
      <c r="AA268" s="219" t="s">
        <v>161</v>
      </c>
      <c r="AB268" s="219" t="s">
        <v>811</v>
      </c>
    </row>
    <row r="269" customFormat="false" ht="14.4" hidden="false" customHeight="false" outlineLevel="0" collapsed="false">
      <c r="A269" s="219" t="s">
        <v>139</v>
      </c>
      <c r="B269" s="221" t="n">
        <v>43160</v>
      </c>
      <c r="C269" s="221" t="n">
        <v>43160</v>
      </c>
      <c r="D269" s="219" t="s">
        <v>456</v>
      </c>
      <c r="E269" s="220" t="s">
        <v>909</v>
      </c>
      <c r="F269" s="220" t="s">
        <v>504</v>
      </c>
      <c r="G269" s="219" t="s">
        <v>463</v>
      </c>
      <c r="H269" s="219" t="s">
        <v>161</v>
      </c>
      <c r="I269" s="222" t="n">
        <v>5</v>
      </c>
      <c r="J269" s="219" t="s">
        <v>811</v>
      </c>
      <c r="K269" s="220"/>
      <c r="L269" s="220"/>
      <c r="M269" s="220"/>
      <c r="N269" s="220"/>
      <c r="O269" s="220"/>
      <c r="P269" s="222" t="n">
        <v>-5226.68</v>
      </c>
      <c r="Q269" s="222" t="n">
        <v>0</v>
      </c>
      <c r="R269" s="222" t="n">
        <v>-130.67</v>
      </c>
      <c r="S269" s="222" t="n">
        <v>-130.67</v>
      </c>
      <c r="T269" s="222" t="n">
        <v>0</v>
      </c>
      <c r="U269" s="222" t="n">
        <f aca="false">K269-P269</f>
        <v>5226.68</v>
      </c>
      <c r="V269" s="222" t="n">
        <f aca="false">L269-Q269</f>
        <v>0</v>
      </c>
      <c r="W269" s="222" t="n">
        <f aca="false">M269-R269</f>
        <v>130.67</v>
      </c>
      <c r="X269" s="222" t="n">
        <f aca="false">N269-S269</f>
        <v>130.67</v>
      </c>
      <c r="Y269" s="222" t="n">
        <f aca="false">O269-T269</f>
        <v>0</v>
      </c>
      <c r="Z269" s="219" t="s">
        <v>968</v>
      </c>
      <c r="AA269" s="219" t="s">
        <v>161</v>
      </c>
      <c r="AB269" s="219" t="s">
        <v>811</v>
      </c>
    </row>
    <row r="270" customFormat="false" ht="14.4" hidden="false" customHeight="false" outlineLevel="0" collapsed="false">
      <c r="A270" s="219" t="s">
        <v>139</v>
      </c>
      <c r="B270" s="221" t="n">
        <v>43160</v>
      </c>
      <c r="C270" s="221" t="n">
        <v>43160</v>
      </c>
      <c r="D270" s="219" t="s">
        <v>456</v>
      </c>
      <c r="E270" s="220" t="s">
        <v>912</v>
      </c>
      <c r="F270" s="220" t="s">
        <v>534</v>
      </c>
      <c r="G270" s="219" t="s">
        <v>463</v>
      </c>
      <c r="H270" s="219" t="s">
        <v>161</v>
      </c>
      <c r="I270" s="222" t="n">
        <v>5</v>
      </c>
      <c r="J270" s="219" t="s">
        <v>811</v>
      </c>
      <c r="K270" s="220"/>
      <c r="L270" s="220"/>
      <c r="M270" s="220"/>
      <c r="N270" s="220"/>
      <c r="O270" s="220"/>
      <c r="P270" s="222" t="n">
        <v>-2311.14</v>
      </c>
      <c r="Q270" s="222" t="n">
        <v>0</v>
      </c>
      <c r="R270" s="222" t="n">
        <v>-57.78</v>
      </c>
      <c r="S270" s="222" t="n">
        <v>-57.78</v>
      </c>
      <c r="T270" s="222" t="n">
        <v>0</v>
      </c>
      <c r="U270" s="222" t="n">
        <f aca="false">K270-P270</f>
        <v>2311.14</v>
      </c>
      <c r="V270" s="222" t="n">
        <f aca="false">L270-Q270</f>
        <v>0</v>
      </c>
      <c r="W270" s="222" t="n">
        <f aca="false">M270-R270</f>
        <v>57.78</v>
      </c>
      <c r="X270" s="222" t="n">
        <f aca="false">N270-S270</f>
        <v>57.78</v>
      </c>
      <c r="Y270" s="222" t="n">
        <f aca="false">O270-T270</f>
        <v>0</v>
      </c>
      <c r="Z270" s="219" t="s">
        <v>968</v>
      </c>
      <c r="AA270" s="219" t="s">
        <v>161</v>
      </c>
      <c r="AB270" s="219" t="s">
        <v>811</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F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1" width="63.29"/>
    <col collapsed="false" customWidth="true" hidden="false" outlineLevel="0" max="2" min="2" style="1" width="18.43"/>
    <col collapsed="false" customWidth="true" hidden="false" outlineLevel="0" max="6" min="3" style="1" width="14.71"/>
    <col collapsed="false" customWidth="true" hidden="false" outlineLevel="0" max="7" min="7" style="1" width="12.85"/>
    <col collapsed="false" customWidth="true" hidden="false" outlineLevel="0" max="1025" min="8" style="0" width="8.53"/>
  </cols>
  <sheetData>
    <row r="1" customFormat="false" ht="15" hidden="false" customHeight="false" outlineLevel="0" collapsed="false">
      <c r="A1" s="1" t="str">
        <f aca="false">'Raw Data Consolidated'!A1</f>
        <v>GSTIN</v>
      </c>
      <c r="B1" s="2" t="str">
        <f aca="false">'Raw Data Consolidated'!B1</f>
        <v>37ABCDE1234A17</v>
      </c>
    </row>
    <row r="2" customFormat="false" ht="15" hidden="false" customHeight="false" outlineLevel="0" collapsed="false">
      <c r="A2" s="1" t="str">
        <f aca="false">'Raw Data Consolidated'!A2</f>
        <v>Name</v>
      </c>
      <c r="B2" s="14" t="str">
        <f aca="false">'Raw Data Consolidated'!B2</f>
        <v>Demo Company Ltd.</v>
      </c>
    </row>
    <row r="3" customFormat="false" ht="15" hidden="false" customHeight="false" outlineLevel="0" collapsed="false">
      <c r="A3" s="1" t="str">
        <f aca="false">'Raw Data Consolidated'!A7</f>
        <v>Financial Year</v>
      </c>
      <c r="B3" s="15" t="str">
        <f aca="false">'Raw Data Consolidated'!B7</f>
        <v>2017-18</v>
      </c>
      <c r="C3" s="16"/>
      <c r="D3" s="16"/>
    </row>
    <row r="5" customFormat="false" ht="15" hidden="false" customHeight="false" outlineLevel="0" collapsed="false">
      <c r="A5" s="14" t="s">
        <v>26</v>
      </c>
    </row>
    <row r="6" customFormat="false" ht="15.75" hidden="false" customHeight="true" outlineLevel="0" collapsed="false"/>
    <row r="7" customFormat="false" ht="15.75" hidden="false" customHeight="true" outlineLevel="0" collapsed="false">
      <c r="A7" s="17" t="s">
        <v>3</v>
      </c>
      <c r="B7" s="18" t="s">
        <v>27</v>
      </c>
      <c r="C7" s="18" t="s">
        <v>28</v>
      </c>
      <c r="D7" s="18" t="s">
        <v>29</v>
      </c>
      <c r="E7" s="18" t="s">
        <v>30</v>
      </c>
      <c r="F7" s="19" t="s">
        <v>31</v>
      </c>
    </row>
    <row r="8" customFormat="false" ht="15" hidden="false" customHeight="false" outlineLevel="0" collapsed="false">
      <c r="A8" s="20" t="s">
        <v>32</v>
      </c>
      <c r="B8" s="21" t="n">
        <f aca="false">'GSTR-1 Consolidated'!N3</f>
        <v>417413674.38</v>
      </c>
      <c r="C8" s="21" t="n">
        <f aca="false">'GSTR-1 Consolidated'!N4</f>
        <v>4410214.75</v>
      </c>
      <c r="D8" s="21" t="n">
        <f aca="false">'GSTR-1 Consolidated'!N5</f>
        <v>8672575.47</v>
      </c>
      <c r="E8" s="21" t="n">
        <f aca="false">'GSTR-1 Consolidated'!N6</f>
        <v>8672575.47</v>
      </c>
      <c r="F8" s="22" t="n">
        <f aca="false">'GSTR-1 Consolidated'!N7</f>
        <v>0</v>
      </c>
    </row>
    <row r="9" customFormat="false" ht="15" hidden="false" customHeight="false" outlineLevel="0" collapsed="false">
      <c r="A9" s="23" t="s">
        <v>33</v>
      </c>
      <c r="B9" s="24" t="n">
        <f aca="false">'GSTR-1 Consolidated'!N17</f>
        <v>0</v>
      </c>
      <c r="C9" s="24" t="n">
        <f aca="false">'GSTR-1 Consolidated'!N18</f>
        <v>0</v>
      </c>
      <c r="D9" s="25" t="s">
        <v>34</v>
      </c>
      <c r="E9" s="25" t="s">
        <v>34</v>
      </c>
      <c r="F9" s="26" t="n">
        <f aca="false">'GSTR-1 Consolidated'!N19</f>
        <v>0</v>
      </c>
    </row>
    <row r="10" customFormat="false" ht="15" hidden="false" customHeight="false" outlineLevel="0" collapsed="false">
      <c r="A10" s="23" t="s">
        <v>35</v>
      </c>
      <c r="B10" s="24" t="n">
        <f aca="false">'GSTR-1 Consolidated'!N27</f>
        <v>4582.14</v>
      </c>
      <c r="C10" s="24" t="n">
        <f aca="false">'GSTR-1 Consolidated'!N28</f>
        <v>0</v>
      </c>
      <c r="D10" s="24" t="n">
        <f aca="false">'GSTR-1 Consolidated'!N29</f>
        <v>274.93</v>
      </c>
      <c r="E10" s="24" t="n">
        <f aca="false">'GSTR-1 Consolidated'!N30</f>
        <v>274.93</v>
      </c>
      <c r="F10" s="26" t="n">
        <f aca="false">'GSTR-1 Consolidated'!N31</f>
        <v>0</v>
      </c>
    </row>
    <row r="11" customFormat="false" ht="15" hidden="false" customHeight="false" outlineLevel="0" collapsed="false">
      <c r="A11" s="23" t="s">
        <v>36</v>
      </c>
      <c r="B11" s="24" t="n">
        <f aca="false">'GSTR-1 Consolidated'!N41</f>
        <v>93061</v>
      </c>
      <c r="C11" s="24" t="n">
        <f aca="false">'GSTR-1 Consolidated'!N42</f>
        <v>0</v>
      </c>
      <c r="D11" s="25" t="s">
        <v>34</v>
      </c>
      <c r="E11" s="25" t="s">
        <v>34</v>
      </c>
      <c r="F11" s="27" t="s">
        <v>34</v>
      </c>
    </row>
    <row r="12" customFormat="false" ht="15" hidden="false" customHeight="false" outlineLevel="0" collapsed="false">
      <c r="A12" s="23" t="s">
        <v>37</v>
      </c>
      <c r="B12" s="24" t="n">
        <f aca="false">'GSTR-1 Consolidated'!N49</f>
        <v>0</v>
      </c>
      <c r="C12" s="25" t="s">
        <v>34</v>
      </c>
      <c r="D12" s="25" t="s">
        <v>34</v>
      </c>
      <c r="E12" s="25" t="s">
        <v>34</v>
      </c>
      <c r="F12" s="27" t="s">
        <v>34</v>
      </c>
    </row>
    <row r="13" customFormat="false" ht="15" hidden="false" customHeight="false" outlineLevel="0" collapsed="false">
      <c r="A13" s="23" t="s">
        <v>38</v>
      </c>
      <c r="B13" s="24" t="n">
        <f aca="false">'GSTR-1 Consolidated'!N50</f>
        <v>30855243.11</v>
      </c>
      <c r="C13" s="25" t="s">
        <v>34</v>
      </c>
      <c r="D13" s="25" t="s">
        <v>34</v>
      </c>
      <c r="E13" s="25" t="s">
        <v>34</v>
      </c>
      <c r="F13" s="27" t="s">
        <v>34</v>
      </c>
    </row>
    <row r="14" customFormat="false" ht="15" hidden="false" customHeight="false" outlineLevel="0" collapsed="false">
      <c r="A14" s="23" t="s">
        <v>39</v>
      </c>
      <c r="B14" s="24" t="n">
        <f aca="false">'GSTR-1 Consolidated'!N51</f>
        <v>27317374.01</v>
      </c>
      <c r="C14" s="25" t="s">
        <v>34</v>
      </c>
      <c r="D14" s="25" t="s">
        <v>34</v>
      </c>
      <c r="E14" s="25" t="s">
        <v>34</v>
      </c>
      <c r="F14" s="27" t="s">
        <v>34</v>
      </c>
    </row>
    <row r="15" customFormat="false" ht="15" hidden="false" customHeight="false" outlineLevel="0" collapsed="false">
      <c r="A15" s="23" t="s">
        <v>40</v>
      </c>
      <c r="B15" s="24" t="n">
        <f aca="false">'GSTR-1 Consolidated'!N59</f>
        <v>-427268</v>
      </c>
      <c r="C15" s="24" t="n">
        <f aca="false">'GSTR-1 Consolidated'!N60</f>
        <v>-76908.24</v>
      </c>
      <c r="D15" s="24" t="n">
        <f aca="false">'GSTR-1 Consolidated'!N61</f>
        <v>0</v>
      </c>
      <c r="E15" s="24" t="n">
        <f aca="false">'GSTR-1 Consolidated'!N62</f>
        <v>0</v>
      </c>
      <c r="F15" s="26" t="n">
        <f aca="false">'GSTR-1 Consolidated'!N63</f>
        <v>0</v>
      </c>
    </row>
    <row r="16" customFormat="false" ht="15" hidden="false" customHeight="false" outlineLevel="0" collapsed="false">
      <c r="A16" s="23" t="s">
        <v>41</v>
      </c>
      <c r="B16" s="24" t="n">
        <f aca="false">'GSTR-1 Consolidated'!N73</f>
        <v>0</v>
      </c>
      <c r="C16" s="24" t="n">
        <f aca="false">'GSTR-1 Consolidated'!N79</f>
        <v>0</v>
      </c>
      <c r="D16" s="25" t="s">
        <v>34</v>
      </c>
      <c r="E16" s="25" t="s">
        <v>34</v>
      </c>
      <c r="F16" s="26" t="n">
        <f aca="false">'GSTR-1 Consolidated'!N80</f>
        <v>0</v>
      </c>
    </row>
    <row r="17" customFormat="false" ht="15" hidden="false" customHeight="false" outlineLevel="0" collapsed="false">
      <c r="A17" s="23" t="s">
        <v>42</v>
      </c>
      <c r="B17" s="24" t="n">
        <f aca="false">'GSTR-1 Consolidated'!N83</f>
        <v>57142.86</v>
      </c>
      <c r="C17" s="24" t="n">
        <f aca="false">'GSTR-1 Consolidated'!N84</f>
        <v>0</v>
      </c>
      <c r="D17" s="24" t="n">
        <f aca="false">'GSTR-1 Consolidated'!N85</f>
        <v>1428.57</v>
      </c>
      <c r="E17" s="24" t="n">
        <f aca="false">'GSTR-1 Consolidated'!N86</f>
        <v>1428.57</v>
      </c>
      <c r="F17" s="26" t="n">
        <f aca="false">'GSTR-1 Consolidated'!N87</f>
        <v>0</v>
      </c>
    </row>
    <row r="18" customFormat="false" ht="15" hidden="false" customHeight="false" outlineLevel="0" collapsed="false">
      <c r="A18" s="23" t="s">
        <v>43</v>
      </c>
      <c r="B18" s="24" t="n">
        <f aca="false">'GSTR-1 Consolidated'!N97</f>
        <v>57142.86</v>
      </c>
      <c r="C18" s="24" t="n">
        <f aca="false">'GSTR-1 Consolidated'!N98</f>
        <v>0</v>
      </c>
      <c r="D18" s="24" t="n">
        <f aca="false">'GSTR-1 Consolidated'!N99</f>
        <v>1428.57</v>
      </c>
      <c r="E18" s="24" t="n">
        <f aca="false">'GSTR-1 Consolidated'!N100</f>
        <v>1428.57</v>
      </c>
      <c r="F18" s="26" t="n">
        <f aca="false">'GSTR-1 Consolidated'!N101</f>
        <v>0</v>
      </c>
    </row>
    <row r="19" customFormat="false" ht="15" hidden="false" customHeight="false" outlineLevel="0" collapsed="false">
      <c r="A19" s="23" t="s">
        <v>44</v>
      </c>
      <c r="B19" s="24" t="n">
        <f aca="false">'GSTR-1 Consolidated'!N111</f>
        <v>0</v>
      </c>
      <c r="C19" s="24" t="n">
        <f aca="false">'GSTR-1 Consolidated'!N112</f>
        <v>0</v>
      </c>
      <c r="D19" s="24" t="n">
        <f aca="false">'GSTR-1 Consolidated'!N113</f>
        <v>0</v>
      </c>
      <c r="E19" s="24" t="n">
        <f aca="false">'GSTR-1 Consolidated'!N114</f>
        <v>0</v>
      </c>
      <c r="F19" s="26" t="n">
        <f aca="false">'GSTR-1 Consolidated'!N115</f>
        <v>0</v>
      </c>
    </row>
    <row r="20" customFormat="false" ht="15" hidden="false" customHeight="false" outlineLevel="0" collapsed="false">
      <c r="A20" s="23" t="s">
        <v>45</v>
      </c>
      <c r="B20" s="24" t="n">
        <f aca="false">'GSTR-1 Consolidated'!N118</f>
        <v>0</v>
      </c>
      <c r="C20" s="24" t="n">
        <f aca="false">'GSTR-1 Consolidated'!N119</f>
        <v>0</v>
      </c>
      <c r="D20" s="25" t="s">
        <v>34</v>
      </c>
      <c r="E20" s="25" t="s">
        <v>34</v>
      </c>
      <c r="F20" s="26" t="n">
        <f aca="false">'GSTR-1 Consolidated'!N120</f>
        <v>0</v>
      </c>
    </row>
    <row r="21" customFormat="false" ht="15" hidden="false" customHeight="false" outlineLevel="0" collapsed="false">
      <c r="A21" s="23" t="s">
        <v>46</v>
      </c>
      <c r="B21" s="24" t="n">
        <f aca="false">'GSTR-1 Consolidated'!N123</f>
        <v>0</v>
      </c>
      <c r="C21" s="24" t="n">
        <f aca="false">'GSTR-1 Consolidated'!N124</f>
        <v>0</v>
      </c>
      <c r="D21" s="24" t="n">
        <f aca="false">'GSTR-1 Consolidated'!N125</f>
        <v>0</v>
      </c>
      <c r="E21" s="24" t="n">
        <f aca="false">'GSTR-1 Consolidated'!N126</f>
        <v>0</v>
      </c>
      <c r="F21" s="26" t="n">
        <f aca="false">'GSTR-1 Consolidated'!N127</f>
        <v>0</v>
      </c>
    </row>
    <row r="22" customFormat="false" ht="15" hidden="false" customHeight="false" outlineLevel="0" collapsed="false">
      <c r="A22" s="23" t="s">
        <v>47</v>
      </c>
      <c r="B22" s="24" t="n">
        <f aca="false">'GSTR-1 Consolidated'!N130</f>
        <v>0</v>
      </c>
      <c r="C22" s="24" t="n">
        <f aca="false">'GSTR-1 Consolidated'!N131</f>
        <v>0</v>
      </c>
      <c r="D22" s="25" t="s">
        <v>34</v>
      </c>
      <c r="E22" s="25" t="s">
        <v>34</v>
      </c>
      <c r="F22" s="27" t="s">
        <v>34</v>
      </c>
    </row>
    <row r="23" customFormat="false" ht="15" hidden="false" customHeight="false" outlineLevel="0" collapsed="false">
      <c r="A23" s="23" t="s">
        <v>48</v>
      </c>
      <c r="B23" s="24" t="n">
        <f aca="false">'GSTR-1 Consolidated'!N134</f>
        <v>0</v>
      </c>
      <c r="C23" s="24" t="n">
        <f aca="false">'GSTR-1 Consolidated'!N135</f>
        <v>0</v>
      </c>
      <c r="D23" s="24" t="n">
        <f aca="false">'GSTR-1 Consolidated'!N136</f>
        <v>0</v>
      </c>
      <c r="E23" s="24" t="n">
        <f aca="false">'GSTR-1 Consolidated'!N137</f>
        <v>0</v>
      </c>
      <c r="F23" s="26" t="n">
        <f aca="false">'GSTR-1 Consolidated'!N138</f>
        <v>0</v>
      </c>
    </row>
    <row r="24" customFormat="false" ht="15" hidden="false" customHeight="false" outlineLevel="0" collapsed="false">
      <c r="A24" s="23" t="s">
        <v>49</v>
      </c>
      <c r="B24" s="24" t="n">
        <f aca="false">'GSTR-1 Consolidated'!N141</f>
        <v>0</v>
      </c>
      <c r="C24" s="24" t="n">
        <f aca="false">'GSTR-1 Consolidated'!N142</f>
        <v>0</v>
      </c>
      <c r="D24" s="25" t="s">
        <v>34</v>
      </c>
      <c r="E24" s="25" t="s">
        <v>34</v>
      </c>
      <c r="F24" s="26" t="n">
        <f aca="false">'GSTR-1 Consolidated'!N143</f>
        <v>0</v>
      </c>
    </row>
    <row r="25" customFormat="false" ht="15" hidden="false" customHeight="false" outlineLevel="0" collapsed="false">
      <c r="A25" s="23" t="s">
        <v>50</v>
      </c>
      <c r="B25" s="24" t="n">
        <f aca="false">'GSTR-1 Consolidated'!N146</f>
        <v>0</v>
      </c>
      <c r="C25" s="24" t="n">
        <f aca="false">'GSTR-1 Consolidated'!N147</f>
        <v>0</v>
      </c>
      <c r="D25" s="24" t="n">
        <f aca="false">'GSTR-1 Consolidated'!N148</f>
        <v>0</v>
      </c>
      <c r="E25" s="24" t="n">
        <f aca="false">'GSTR-1 Consolidated'!N149</f>
        <v>0</v>
      </c>
      <c r="F25" s="26" t="n">
        <f aca="false">'GSTR-1 Consolidated'!N150</f>
        <v>0</v>
      </c>
    </row>
    <row r="26" customFormat="false" ht="15.75" hidden="false" customHeight="true" outlineLevel="0" collapsed="false">
      <c r="A26" s="28" t="s">
        <v>51</v>
      </c>
      <c r="B26" s="29" t="n">
        <f aca="false">'GSTR-1 Consolidated'!N153</f>
        <v>0</v>
      </c>
      <c r="C26" s="29" t="n">
        <f aca="false">'GSTR-1 Consolidated'!N154</f>
        <v>0</v>
      </c>
      <c r="D26" s="29" t="n">
        <f aca="false">'GSTR-1 Consolidated'!N155</f>
        <v>0</v>
      </c>
      <c r="E26" s="29" t="n">
        <f aca="false">'GSTR-1 Consolidated'!N156</f>
        <v>0</v>
      </c>
      <c r="F26" s="30" t="n">
        <f aca="false">'GSTR-1 Consolidated'!N157</f>
        <v>0</v>
      </c>
    </row>
    <row r="28" customFormat="false" ht="15" hidden="false" customHeight="false" outlineLevel="0" collapsed="false">
      <c r="A28" s="14" t="s">
        <v>52</v>
      </c>
    </row>
    <row r="29" customFormat="false" ht="15.75" hidden="false" customHeight="true" outlineLevel="0" collapsed="false"/>
    <row r="30" customFormat="false" ht="15.75" hidden="false" customHeight="true" outlineLevel="0" collapsed="false">
      <c r="A30" s="31" t="s">
        <v>3</v>
      </c>
      <c r="B30" s="32" t="s">
        <v>27</v>
      </c>
      <c r="C30" s="32" t="s">
        <v>28</v>
      </c>
      <c r="D30" s="32" t="s">
        <v>29</v>
      </c>
      <c r="E30" s="32" t="s">
        <v>30</v>
      </c>
      <c r="F30" s="33" t="s">
        <v>31</v>
      </c>
    </row>
    <row r="31" customFormat="false" ht="15" hidden="false" customHeight="false" outlineLevel="0" collapsed="false">
      <c r="A31" s="34" t="s">
        <v>32</v>
      </c>
      <c r="B31" s="21" t="n">
        <f aca="false">'GSTR-1 Consolidated'!N10</f>
        <v>411171069.38</v>
      </c>
      <c r="C31" s="21" t="n">
        <f aca="false">'GSTR-1 Consolidated'!N11</f>
        <v>4410214.75</v>
      </c>
      <c r="D31" s="21" t="n">
        <f aca="false">'GSTR-1 Consolidated'!N5</f>
        <v>8672575.47</v>
      </c>
      <c r="E31" s="21" t="n">
        <f aca="false">'GSTR-1 Consolidated'!N13</f>
        <v>8672575.47</v>
      </c>
      <c r="F31" s="22" t="n">
        <f aca="false">'GSTR-1 Consolidated'!N14</f>
        <v>0</v>
      </c>
    </row>
    <row r="32" customFormat="false" ht="15" hidden="false" customHeight="false" outlineLevel="0" collapsed="false">
      <c r="A32" s="35" t="s">
        <v>33</v>
      </c>
      <c r="B32" s="24" t="n">
        <f aca="false">'GSTR-1 Consolidated'!N22</f>
        <v>0</v>
      </c>
      <c r="C32" s="24" t="n">
        <f aca="false">'GSTR-1 Consolidated'!N23</f>
        <v>0</v>
      </c>
      <c r="D32" s="25" t="s">
        <v>34</v>
      </c>
      <c r="E32" s="25" t="s">
        <v>34</v>
      </c>
      <c r="F32" s="26" t="n">
        <f aca="false">'GSTR-1 Consolidated'!N24</f>
        <v>0</v>
      </c>
    </row>
    <row r="33" customFormat="false" ht="15" hidden="false" customHeight="false" outlineLevel="0" collapsed="false">
      <c r="A33" s="35" t="s">
        <v>35</v>
      </c>
      <c r="B33" s="24" t="n">
        <f aca="false">'GSTR-1 Consolidated'!N27</f>
        <v>4582.14</v>
      </c>
      <c r="C33" s="24" t="n">
        <f aca="false">'GSTR-1 Consolidated'!N28</f>
        <v>0</v>
      </c>
      <c r="D33" s="24" t="n">
        <f aca="false">'GSTR-1 Consolidated'!N29</f>
        <v>274.93</v>
      </c>
      <c r="E33" s="24" t="n">
        <f aca="false">'GSTR-1 Consolidated'!N30</f>
        <v>274.93</v>
      </c>
      <c r="F33" s="26" t="n">
        <f aca="false">'GSTR-1 Consolidated'!N31</f>
        <v>0</v>
      </c>
    </row>
    <row r="34" customFormat="false" ht="15" hidden="false" customHeight="false" outlineLevel="0" collapsed="false">
      <c r="A34" s="35" t="s">
        <v>36</v>
      </c>
      <c r="B34" s="24" t="n">
        <f aca="false">'GSTR-1 Consolidated'!N45</f>
        <v>93061</v>
      </c>
      <c r="C34" s="24" t="n">
        <f aca="false">'GSTR-1 Consolidated'!N46</f>
        <v>0</v>
      </c>
      <c r="D34" s="25" t="s">
        <v>34</v>
      </c>
      <c r="E34" s="25" t="s">
        <v>34</v>
      </c>
      <c r="F34" s="27" t="s">
        <v>34</v>
      </c>
    </row>
    <row r="35" customFormat="false" ht="15" hidden="false" customHeight="false" outlineLevel="0" collapsed="false">
      <c r="A35" s="35" t="s">
        <v>37</v>
      </c>
      <c r="B35" s="24" t="n">
        <f aca="false">'GSTR-1 Consolidated'!N54</f>
        <v>0</v>
      </c>
      <c r="C35" s="25" t="s">
        <v>34</v>
      </c>
      <c r="D35" s="25" t="s">
        <v>34</v>
      </c>
      <c r="E35" s="25" t="s">
        <v>34</v>
      </c>
      <c r="F35" s="27" t="s">
        <v>34</v>
      </c>
    </row>
    <row r="36" customFormat="false" ht="15" hidden="false" customHeight="false" outlineLevel="0" collapsed="false">
      <c r="A36" s="35" t="s">
        <v>38</v>
      </c>
      <c r="B36" s="24" t="n">
        <f aca="false">'GSTR-1 Consolidated'!N55</f>
        <v>30855243.11</v>
      </c>
      <c r="C36" s="25" t="s">
        <v>34</v>
      </c>
      <c r="D36" s="25" t="s">
        <v>34</v>
      </c>
      <c r="E36" s="25" t="s">
        <v>34</v>
      </c>
      <c r="F36" s="27" t="s">
        <v>34</v>
      </c>
    </row>
    <row r="37" customFormat="false" ht="15" hidden="false" customHeight="false" outlineLevel="0" collapsed="false">
      <c r="A37" s="35" t="s">
        <v>39</v>
      </c>
      <c r="B37" s="24" t="n">
        <f aca="false">'GSTR-1 Consolidated'!N56</f>
        <v>27317374.01</v>
      </c>
      <c r="C37" s="25" t="s">
        <v>34</v>
      </c>
      <c r="D37" s="25" t="s">
        <v>34</v>
      </c>
      <c r="E37" s="25" t="s">
        <v>34</v>
      </c>
      <c r="F37" s="27" t="s">
        <v>34</v>
      </c>
    </row>
    <row r="38" customFormat="false" ht="15" hidden="false" customHeight="false" outlineLevel="0" collapsed="false">
      <c r="A38" s="35" t="s">
        <v>40</v>
      </c>
      <c r="B38" s="24" t="n">
        <f aca="false">'GSTR-1 Consolidated'!N66</f>
        <v>-427268</v>
      </c>
      <c r="C38" s="24" t="n">
        <f aca="false">'GSTR-1 Consolidated'!N67</f>
        <v>-76908.24</v>
      </c>
      <c r="D38" s="24" t="n">
        <f aca="false">'GSTR-1 Consolidated'!N68</f>
        <v>0</v>
      </c>
      <c r="E38" s="24" t="n">
        <f aca="false">'GSTR-1 Consolidated'!N69</f>
        <v>0</v>
      </c>
      <c r="F38" s="26" t="n">
        <f aca="false">'GSTR-1 Consolidated'!N70</f>
        <v>0</v>
      </c>
    </row>
    <row r="39" customFormat="false" ht="15" hidden="false" customHeight="false" outlineLevel="0" collapsed="false">
      <c r="A39" s="35" t="s">
        <v>41</v>
      </c>
      <c r="B39" s="24" t="n">
        <f aca="false">'GSTR-1 Consolidated'!N78</f>
        <v>0</v>
      </c>
      <c r="C39" s="24" t="n">
        <f aca="false">'GSTR-1 Consolidated'!N79</f>
        <v>0</v>
      </c>
      <c r="D39" s="25" t="s">
        <v>34</v>
      </c>
      <c r="E39" s="25" t="s">
        <v>34</v>
      </c>
      <c r="F39" s="26" t="n">
        <f aca="false">'GSTR-1 Consolidated'!N80</f>
        <v>0</v>
      </c>
    </row>
    <row r="40" customFormat="false" ht="15" hidden="false" customHeight="false" outlineLevel="0" collapsed="false">
      <c r="A40" s="35" t="s">
        <v>42</v>
      </c>
      <c r="B40" s="24" t="n">
        <f aca="false">'GSTR-1 Consolidated'!N90</f>
        <v>57142.86</v>
      </c>
      <c r="C40" s="24" t="n">
        <f aca="false">'GSTR-1 Consolidated'!N91</f>
        <v>0</v>
      </c>
      <c r="D40" s="24" t="n">
        <f aca="false">'GSTR-1 Consolidated'!N92</f>
        <v>1428.57</v>
      </c>
      <c r="E40" s="24" t="n">
        <f aca="false">'GSTR-1 Consolidated'!N93</f>
        <v>1428.57</v>
      </c>
      <c r="F40" s="26" t="n">
        <f aca="false">'GSTR-1 Consolidated'!N94</f>
        <v>0</v>
      </c>
    </row>
    <row r="41" customFormat="false" ht="15.75" hidden="false" customHeight="true" outlineLevel="0" collapsed="false">
      <c r="A41" s="36" t="s">
        <v>43</v>
      </c>
      <c r="B41" s="29" t="n">
        <f aca="false">'GSTR-1 Consolidated'!N104</f>
        <v>57142.86</v>
      </c>
      <c r="C41" s="29" t="n">
        <f aca="false">'GSTR-1 Consolidated'!N105</f>
        <v>0</v>
      </c>
      <c r="D41" s="29" t="n">
        <f aca="false">'GSTR-1 Consolidated'!N106</f>
        <v>1428.57</v>
      </c>
      <c r="E41" s="29" t="n">
        <f aca="false">'GSTR-1 Consolidated'!N107</f>
        <v>1428.57</v>
      </c>
      <c r="F41" s="30" t="n">
        <f aca="false">'GSTR-1 Consolidated'!N108</f>
        <v>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F3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1" width="62.71"/>
    <col collapsed="false" customWidth="true" hidden="false" outlineLevel="0" max="2" min="2" style="1" width="19"/>
    <col collapsed="false" customWidth="true" hidden="false" outlineLevel="0" max="6" min="3" style="1" width="14.71"/>
    <col collapsed="false" customWidth="true" hidden="false" outlineLevel="0" max="1025" min="7" style="0" width="8.53"/>
  </cols>
  <sheetData>
    <row r="1" customFormat="false" ht="15" hidden="false" customHeight="false" outlineLevel="0" collapsed="false">
      <c r="A1" s="1" t="str">
        <f aca="false">'Raw Data Consolidated'!A1</f>
        <v>GSTIN</v>
      </c>
      <c r="B1" s="15" t="str">
        <f aca="false">'Raw Data Consolidated'!B1</f>
        <v>37ABCDE1234A17</v>
      </c>
    </row>
    <row r="2" customFormat="false" ht="15" hidden="false" customHeight="false" outlineLevel="0" collapsed="false">
      <c r="A2" s="1" t="str">
        <f aca="false">'Raw Data Consolidated'!A2</f>
        <v>Name</v>
      </c>
      <c r="B2" s="14" t="str">
        <f aca="false">'Raw Data Consolidated'!B2</f>
        <v>Demo Company Ltd.</v>
      </c>
    </row>
    <row r="3" customFormat="false" ht="15" hidden="false" customHeight="false" outlineLevel="0" collapsed="false">
      <c r="A3" s="1" t="str">
        <f aca="false">'Raw Data Consolidated'!A7</f>
        <v>Financial Year</v>
      </c>
      <c r="B3" s="2" t="str">
        <f aca="false">'Raw Data Consolidated'!B7</f>
        <v>2017-18</v>
      </c>
      <c r="C3" s="16"/>
      <c r="D3" s="16"/>
    </row>
    <row r="5" customFormat="false" ht="15" hidden="false" customHeight="false" outlineLevel="0" collapsed="false">
      <c r="A5" s="14" t="s">
        <v>53</v>
      </c>
    </row>
    <row r="6" customFormat="false" ht="15.75" hidden="false" customHeight="true" outlineLevel="0" collapsed="false"/>
    <row r="7" customFormat="false" ht="15.75" hidden="false" customHeight="true" outlineLevel="0" collapsed="false">
      <c r="A7" s="17" t="s">
        <v>3</v>
      </c>
      <c r="B7" s="18" t="s">
        <v>27</v>
      </c>
      <c r="C7" s="18" t="s">
        <v>28</v>
      </c>
      <c r="D7" s="18" t="s">
        <v>29</v>
      </c>
      <c r="E7" s="18" t="s">
        <v>30</v>
      </c>
      <c r="F7" s="19" t="s">
        <v>31</v>
      </c>
    </row>
    <row r="8" customFormat="false" ht="15" hidden="false" customHeight="false" outlineLevel="0" collapsed="false">
      <c r="A8" s="37" t="s">
        <v>54</v>
      </c>
      <c r="B8" s="21" t="n">
        <f aca="false">'GSTR-3B Consolidated'!N3</f>
        <v>411175651.35</v>
      </c>
      <c r="C8" s="21" t="n">
        <f aca="false">'GSTR-3B Consolidated'!N4</f>
        <v>4410214.61</v>
      </c>
      <c r="D8" s="21" t="n">
        <f aca="false">'GSTR-3B Consolidated'!N5</f>
        <v>8672850.28</v>
      </c>
      <c r="E8" s="21" t="n">
        <f aca="false">'GSTR-3B Consolidated'!N6</f>
        <v>8672850.28</v>
      </c>
      <c r="F8" s="22" t="n">
        <f aca="false">'GSTR-3B Consolidated'!N7</f>
        <v>0</v>
      </c>
    </row>
    <row r="9" customFormat="false" ht="15" hidden="false" customHeight="false" outlineLevel="0" collapsed="false">
      <c r="A9" s="38" t="s">
        <v>55</v>
      </c>
      <c r="B9" s="24" t="n">
        <f aca="false">'GSTR-3B Consolidated'!N10</f>
        <v>6335666</v>
      </c>
      <c r="C9" s="24" t="n">
        <f aca="false">'GSTR-3B Consolidated'!N11</f>
        <v>0</v>
      </c>
      <c r="D9" s="25" t="s">
        <v>34</v>
      </c>
      <c r="E9" s="25" t="s">
        <v>34</v>
      </c>
      <c r="F9" s="26" t="n">
        <f aca="false">'GSTR-3B Consolidated'!N12</f>
        <v>0</v>
      </c>
    </row>
    <row r="10" customFormat="false" ht="15" hidden="false" customHeight="false" outlineLevel="0" collapsed="false">
      <c r="A10" s="38" t="s">
        <v>56</v>
      </c>
      <c r="B10" s="24" t="n">
        <f aca="false">'GSTR-3B Consolidated'!N15</f>
        <v>0</v>
      </c>
      <c r="C10" s="25" t="s">
        <v>34</v>
      </c>
      <c r="D10" s="25" t="s">
        <v>34</v>
      </c>
      <c r="E10" s="25" t="s">
        <v>34</v>
      </c>
      <c r="F10" s="27" t="s">
        <v>34</v>
      </c>
    </row>
    <row r="11" customFormat="false" ht="15" hidden="false" customHeight="false" outlineLevel="0" collapsed="false">
      <c r="A11" s="38" t="s">
        <v>57</v>
      </c>
      <c r="B11" s="24" t="n">
        <f aca="false">'GSTR-3B Consolidated'!N18</f>
        <v>503779704.02</v>
      </c>
      <c r="C11" s="24" t="n">
        <f aca="false">'GSTR-3B Consolidated'!N19</f>
        <v>0</v>
      </c>
      <c r="D11" s="24" t="n">
        <f aca="false">'GSTR-3B Consolidated'!N20</f>
        <v>12662982.96</v>
      </c>
      <c r="E11" s="24" t="n">
        <f aca="false">'GSTR-3B Consolidated'!N21</f>
        <v>12662982.96</v>
      </c>
      <c r="F11" s="26" t="n">
        <f aca="false">'GSTR-3B Consolidated'!N22</f>
        <v>0</v>
      </c>
    </row>
    <row r="12" customFormat="false" ht="15" hidden="false" customHeight="false" outlineLevel="0" collapsed="false">
      <c r="A12" s="38" t="s">
        <v>58</v>
      </c>
      <c r="B12" s="24" t="n">
        <f aca="false">'GSTR-3B Consolidated'!B25</f>
        <v>0</v>
      </c>
      <c r="C12" s="25" t="s">
        <v>34</v>
      </c>
      <c r="D12" s="25" t="s">
        <v>34</v>
      </c>
      <c r="E12" s="25" t="s">
        <v>34</v>
      </c>
      <c r="F12" s="27" t="s">
        <v>34</v>
      </c>
    </row>
    <row r="13" customFormat="false" ht="15" hidden="false" customHeight="false" outlineLevel="0" collapsed="false">
      <c r="A13" s="38" t="s">
        <v>59</v>
      </c>
      <c r="B13" s="25" t="s">
        <v>34</v>
      </c>
      <c r="C13" s="24" t="n">
        <f aca="false">'GSTR-3B Consolidated'!N28</f>
        <v>0</v>
      </c>
      <c r="D13" s="25" t="s">
        <v>34</v>
      </c>
      <c r="E13" s="25" t="s">
        <v>34</v>
      </c>
      <c r="F13" s="26" t="n">
        <f aca="false">'GSTR-3B Consolidated'!N29</f>
        <v>0</v>
      </c>
    </row>
    <row r="14" customFormat="false" ht="15" hidden="false" customHeight="false" outlineLevel="0" collapsed="false">
      <c r="A14" s="38" t="s">
        <v>60</v>
      </c>
      <c r="B14" s="25" t="s">
        <v>34</v>
      </c>
      <c r="C14" s="24" t="n">
        <f aca="false">'GSTR-3B Consolidated'!N32</f>
        <v>0</v>
      </c>
      <c r="D14" s="25" t="s">
        <v>34</v>
      </c>
      <c r="E14" s="25" t="s">
        <v>34</v>
      </c>
      <c r="F14" s="26" t="n">
        <f aca="false">'GSTR-3B Consolidated'!N33</f>
        <v>0</v>
      </c>
    </row>
    <row r="15" customFormat="false" ht="15" hidden="false" customHeight="false" outlineLevel="0" collapsed="false">
      <c r="A15" s="38" t="s">
        <v>61</v>
      </c>
      <c r="B15" s="25" t="s">
        <v>34</v>
      </c>
      <c r="C15" s="24" t="n">
        <f aca="false">'GSTR-3B Consolidated'!N36</f>
        <v>0</v>
      </c>
      <c r="D15" s="24" t="n">
        <f aca="false">'GSTR-3B Consolidated'!N37</f>
        <v>12662982.96</v>
      </c>
      <c r="E15" s="24" t="n">
        <f aca="false">'GSTR-3B Consolidated'!N38</f>
        <v>12662982.96</v>
      </c>
      <c r="F15" s="26" t="n">
        <f aca="false">'GSTR-3B Consolidated'!N39</f>
        <v>0</v>
      </c>
    </row>
    <row r="16" customFormat="false" ht="15" hidden="false" customHeight="false" outlineLevel="0" collapsed="false">
      <c r="A16" s="38" t="s">
        <v>62</v>
      </c>
      <c r="B16" s="25" t="s">
        <v>34</v>
      </c>
      <c r="C16" s="24" t="n">
        <f aca="false">'GSTR-3B Consolidated'!N42</f>
        <v>10075.58</v>
      </c>
      <c r="D16" s="24" t="n">
        <f aca="false">'GSTR-3B Consolidated'!N43</f>
        <v>9057322.9</v>
      </c>
      <c r="E16" s="24" t="n">
        <f aca="false">'GSTR-3B Consolidated'!N44</f>
        <v>9057322.9</v>
      </c>
      <c r="F16" s="26" t="n">
        <f aca="false">'GSTR-3B Consolidated'!N45</f>
        <v>0</v>
      </c>
    </row>
    <row r="17" customFormat="false" ht="15" hidden="false" customHeight="false" outlineLevel="0" collapsed="false">
      <c r="A17" s="38" t="s">
        <v>63</v>
      </c>
      <c r="B17" s="25" t="s">
        <v>34</v>
      </c>
      <c r="C17" s="24" t="n">
        <f aca="false">'GSTR-3B Consolidated'!N48</f>
        <v>122588.63</v>
      </c>
      <c r="D17" s="24" t="n">
        <f aca="false">'GSTR-3B Consolidated'!N49</f>
        <v>17154699.24</v>
      </c>
      <c r="E17" s="24" t="n">
        <f aca="false">'GSTR-3B Consolidated'!N50</f>
        <v>19098501.24</v>
      </c>
      <c r="F17" s="26" t="n">
        <f aca="false">'GSTR-3B Consolidated'!N51</f>
        <v>0</v>
      </c>
    </row>
    <row r="18" customFormat="false" ht="15" hidden="false" customHeight="false" outlineLevel="0" collapsed="false">
      <c r="A18" s="38" t="s">
        <v>64</v>
      </c>
      <c r="B18" s="25" t="s">
        <v>34</v>
      </c>
      <c r="C18" s="24" t="n">
        <f aca="false">'GSTR-3B Consolidated'!N54</f>
        <v>0</v>
      </c>
      <c r="D18" s="24" t="n">
        <f aca="false">'GSTR-3B Consolidated'!N55</f>
        <v>0</v>
      </c>
      <c r="E18" s="24" t="n">
        <f aca="false">'GSTR-3B Consolidated'!N56</f>
        <v>0</v>
      </c>
      <c r="F18" s="26" t="n">
        <f aca="false">'GSTR-3B Consolidated'!N57</f>
        <v>0</v>
      </c>
    </row>
    <row r="19" customFormat="false" ht="15" hidden="false" customHeight="false" outlineLevel="0" collapsed="false">
      <c r="A19" s="38" t="s">
        <v>65</v>
      </c>
      <c r="B19" s="25" t="s">
        <v>34</v>
      </c>
      <c r="C19" s="24" t="n">
        <f aca="false">'GSTR-3B Consolidated'!N60</f>
        <v>0</v>
      </c>
      <c r="D19" s="24" t="n">
        <f aca="false">'GSTR-3B Consolidated'!N61</f>
        <v>0</v>
      </c>
      <c r="E19" s="24" t="n">
        <f aca="false">'GSTR-3B Consolidated'!N62</f>
        <v>1943802</v>
      </c>
      <c r="F19" s="26" t="n">
        <f aca="false">'GSTR-3B Consolidated'!N63</f>
        <v>0</v>
      </c>
    </row>
    <row r="20" customFormat="false" ht="15" hidden="false" customHeight="false" outlineLevel="0" collapsed="false">
      <c r="A20" s="38" t="s">
        <v>66</v>
      </c>
      <c r="B20" s="25" t="s">
        <v>34</v>
      </c>
      <c r="C20" s="24" t="n">
        <f aca="false">'GSTR-3B Consolidated'!N66</f>
        <v>132664.21</v>
      </c>
      <c r="D20" s="24" t="n">
        <f aca="false">'GSTR-3B Consolidated'!N67</f>
        <v>38875005.1</v>
      </c>
      <c r="E20" s="24" t="n">
        <f aca="false">'GSTR-3B Consolidated'!N68</f>
        <v>38875005.1</v>
      </c>
      <c r="F20" s="26" t="n">
        <f aca="false">'GSTR-3B Consolidated'!N69</f>
        <v>0</v>
      </c>
    </row>
    <row r="21" customFormat="false" ht="15" hidden="false" customHeight="false" outlineLevel="0" collapsed="false">
      <c r="A21" s="38" t="s">
        <v>67</v>
      </c>
      <c r="B21" s="25" t="s">
        <v>34</v>
      </c>
      <c r="C21" s="24" t="n">
        <f aca="false">'GSTR-3B Consolidated'!N72</f>
        <v>0</v>
      </c>
      <c r="D21" s="24" t="n">
        <f aca="false">'GSTR-3B Consolidated'!N73</f>
        <v>0</v>
      </c>
      <c r="E21" s="24" t="n">
        <f aca="false">'GSTR-3B Consolidated'!N74</f>
        <v>0</v>
      </c>
      <c r="F21" s="26" t="n">
        <f aca="false">'GSTR-3B Consolidated'!N75</f>
        <v>0</v>
      </c>
    </row>
    <row r="22" customFormat="false" ht="15" hidden="false" customHeight="false" outlineLevel="0" collapsed="false">
      <c r="A22" s="38" t="s">
        <v>68</v>
      </c>
      <c r="B22" s="25" t="s">
        <v>34</v>
      </c>
      <c r="C22" s="24" t="n">
        <f aca="false">'GSTR-3B Consolidated'!N78</f>
        <v>0</v>
      </c>
      <c r="D22" s="24" t="n">
        <f aca="false">'GSTR-3B Consolidated'!N79</f>
        <v>0</v>
      </c>
      <c r="E22" s="24" t="n">
        <f aca="false">'GSTR-3B Consolidated'!N80</f>
        <v>0</v>
      </c>
      <c r="F22" s="26" t="n">
        <f aca="false">'GSTR-3B Consolidated'!N81</f>
        <v>0</v>
      </c>
    </row>
    <row r="23" customFormat="false" ht="15" hidden="false" customHeight="false" outlineLevel="0" collapsed="false">
      <c r="A23" s="38" t="s">
        <v>69</v>
      </c>
      <c r="B23" s="24" t="n">
        <f aca="false">'GSTR-3B Consolidated'!N84</f>
        <v>30734243.11</v>
      </c>
      <c r="C23" s="25" t="s">
        <v>34</v>
      </c>
      <c r="D23" s="25" t="s">
        <v>34</v>
      </c>
      <c r="E23" s="25" t="s">
        <v>34</v>
      </c>
      <c r="F23" s="27" t="s">
        <v>34</v>
      </c>
    </row>
    <row r="24" customFormat="false" ht="15" hidden="false" customHeight="false" outlineLevel="0" collapsed="false">
      <c r="A24" s="38" t="s">
        <v>70</v>
      </c>
      <c r="B24" s="24" t="n">
        <f aca="false">'GSTR-3B Consolidated'!N85</f>
        <v>0</v>
      </c>
      <c r="C24" s="25" t="s">
        <v>34</v>
      </c>
      <c r="D24" s="25" t="s">
        <v>34</v>
      </c>
      <c r="E24" s="25" t="s">
        <v>34</v>
      </c>
      <c r="F24" s="27" t="s">
        <v>34</v>
      </c>
    </row>
    <row r="25" customFormat="false" ht="15" hidden="false" customHeight="false" outlineLevel="0" collapsed="false">
      <c r="A25" s="38" t="s">
        <v>71</v>
      </c>
      <c r="B25" s="24" t="n">
        <f aca="false">'GSTR-3B Consolidated'!N88</f>
        <v>27365108.01</v>
      </c>
      <c r="C25" s="25" t="s">
        <v>34</v>
      </c>
      <c r="D25" s="25" t="s">
        <v>34</v>
      </c>
      <c r="E25" s="25" t="s">
        <v>34</v>
      </c>
      <c r="F25" s="27" t="s">
        <v>34</v>
      </c>
    </row>
    <row r="26" customFormat="false" ht="15" hidden="false" customHeight="false" outlineLevel="0" collapsed="false">
      <c r="A26" s="38" t="s">
        <v>72</v>
      </c>
      <c r="B26" s="24" t="n">
        <f aca="false">'GSTR-3B Consolidated'!N89</f>
        <v>0</v>
      </c>
      <c r="C26" s="25" t="s">
        <v>34</v>
      </c>
      <c r="D26" s="25" t="s">
        <v>34</v>
      </c>
      <c r="E26" s="25" t="s">
        <v>34</v>
      </c>
      <c r="F26" s="27" t="s">
        <v>34</v>
      </c>
    </row>
    <row r="27" customFormat="false" ht="15" hidden="false" customHeight="false" outlineLevel="0" collapsed="false">
      <c r="A27" s="38" t="str">
        <f aca="false">'GSTR-3B Consolidated'!A107</f>
        <v>6.1 Payment of Tax - Total Tax Paid</v>
      </c>
      <c r="B27" s="25" t="s">
        <v>34</v>
      </c>
      <c r="C27" s="39" t="n">
        <f aca="false">'GSTR-3B Consolidated'!N108</f>
        <v>4410214</v>
      </c>
      <c r="D27" s="39" t="n">
        <f aca="false">'GSTR-3B Consolidated'!N109</f>
        <v>21335831</v>
      </c>
      <c r="E27" s="39" t="n">
        <f aca="false">'GSTR-3B Consolidated'!N110</f>
        <v>21335831</v>
      </c>
      <c r="F27" s="40" t="n">
        <f aca="false">'GSTR-3B Consolidated'!N111</f>
        <v>0</v>
      </c>
    </row>
    <row r="28" customFormat="false" ht="15" hidden="false" customHeight="false" outlineLevel="0" collapsed="false">
      <c r="A28" s="38" t="s">
        <v>73</v>
      </c>
      <c r="B28" s="25" t="s">
        <v>34</v>
      </c>
      <c r="C28" s="24" t="n">
        <f aca="false">'GSTR-3B Consolidated'!N98</f>
        <v>132664</v>
      </c>
      <c r="D28" s="24" t="n">
        <f aca="false">'GSTR-3B Consolidated'!N99</f>
        <v>4119218</v>
      </c>
      <c r="E28" s="24" t="n">
        <f aca="false">'GSTR-3B Consolidated'!N100</f>
        <v>158332</v>
      </c>
      <c r="F28" s="27" t="s">
        <v>34</v>
      </c>
    </row>
    <row r="29" customFormat="false" ht="15" hidden="false" customHeight="false" outlineLevel="0" collapsed="false">
      <c r="A29" s="38" t="s">
        <v>74</v>
      </c>
      <c r="B29" s="25" t="s">
        <v>34</v>
      </c>
      <c r="C29" s="24" t="n">
        <f aca="false">'GSTR-3B Consolidated'!N101</f>
        <v>0</v>
      </c>
      <c r="D29" s="24" t="n">
        <f aca="false">'GSTR-3B Consolidated'!N102</f>
        <v>7722740</v>
      </c>
      <c r="E29" s="25" t="s">
        <v>34</v>
      </c>
      <c r="F29" s="27" t="s">
        <v>34</v>
      </c>
    </row>
    <row r="30" customFormat="false" ht="15" hidden="false" customHeight="false" outlineLevel="0" collapsed="false">
      <c r="A30" s="38" t="s">
        <v>75</v>
      </c>
      <c r="B30" s="25" t="s">
        <v>34</v>
      </c>
      <c r="C30" s="24" t="n">
        <f aca="false">'GSTR-3B Consolidated'!N103</f>
        <v>0</v>
      </c>
      <c r="D30" s="24" t="n">
        <f aca="false">'GSTR-3B Consolidated'!N104</f>
        <v>7718778</v>
      </c>
      <c r="E30" s="25" t="s">
        <v>34</v>
      </c>
      <c r="F30" s="27" t="s">
        <v>34</v>
      </c>
    </row>
    <row r="31" customFormat="false" ht="15" hidden="false" customHeight="false" outlineLevel="0" collapsed="false">
      <c r="A31" s="38" t="s">
        <v>76</v>
      </c>
      <c r="B31" s="25" t="s">
        <v>34</v>
      </c>
      <c r="C31" s="25" t="s">
        <v>34</v>
      </c>
      <c r="D31" s="25" t="s">
        <v>34</v>
      </c>
      <c r="E31" s="25" t="s">
        <v>34</v>
      </c>
      <c r="F31" s="26" t="n">
        <f aca="false">'GSTR-3B Consolidated'!N105</f>
        <v>0</v>
      </c>
    </row>
    <row r="32" customFormat="false" ht="15" hidden="false" customHeight="false" outlineLevel="0" collapsed="false">
      <c r="A32" s="38" t="s">
        <v>77</v>
      </c>
      <c r="B32" s="25" t="s">
        <v>34</v>
      </c>
      <c r="C32" s="25" t="s">
        <v>34</v>
      </c>
      <c r="D32" s="25" t="s">
        <v>34</v>
      </c>
      <c r="E32" s="25" t="s">
        <v>34</v>
      </c>
      <c r="F32" s="27" t="s">
        <v>34</v>
      </c>
    </row>
    <row r="33" customFormat="false" ht="15" hidden="false" customHeight="false" outlineLevel="0" collapsed="false">
      <c r="A33" s="38" t="s">
        <v>78</v>
      </c>
      <c r="B33" s="25" t="s">
        <v>34</v>
      </c>
      <c r="C33" s="24" t="n">
        <f aca="false">'GSTR-3B Consolidated'!N92</f>
        <v>0</v>
      </c>
      <c r="D33" s="24" t="n">
        <f aca="false">'GSTR-3B Consolidated'!N93</f>
        <v>13613091</v>
      </c>
      <c r="E33" s="24" t="n">
        <f aca="false">'GSTR-3B Consolidated'!N94</f>
        <v>13617053</v>
      </c>
      <c r="F33" s="26" t="n">
        <f aca="false">'GSTR-3B Consolidated'!N95</f>
        <v>0</v>
      </c>
    </row>
    <row r="34" customFormat="false" ht="15" hidden="false" customHeight="false" outlineLevel="0" collapsed="false">
      <c r="A34" s="38" t="str">
        <f aca="false">LEFT('Raw Data Consolidated'!A167, FIND("|", 'Raw Data Consolidated'!A167) -1)</f>
        <v>6.1 Payment of Tax - Interest paid in Cash </v>
      </c>
      <c r="B34" s="41" t="s">
        <v>34</v>
      </c>
      <c r="C34" s="42" t="n">
        <f aca="false">'GSTR-3B Consolidated'!N114</f>
        <v>0</v>
      </c>
      <c r="D34" s="42" t="n">
        <f aca="false">'GSTR-3B Consolidated'!N115</f>
        <v>0</v>
      </c>
      <c r="E34" s="42" t="n">
        <f aca="false">'GSTR-3B Consolidated'!N116</f>
        <v>0</v>
      </c>
      <c r="F34" s="43" t="n">
        <f aca="false">'GSTR-3B Consolidated'!N117</f>
        <v>0</v>
      </c>
    </row>
    <row r="35" customFormat="false" ht="15" hidden="false" customHeight="false" outlineLevel="0" collapsed="false">
      <c r="A35" s="38" t="str">
        <f aca="false">'GSTR-3B Consolidated'!A119</f>
        <v>6.1 Payment of Tax - Late Fee paid in Cash </v>
      </c>
      <c r="B35" s="25" t="s">
        <v>34</v>
      </c>
      <c r="C35" s="25" t="s">
        <v>34</v>
      </c>
      <c r="D35" s="24" t="n">
        <f aca="false">'GSTR-3B Consolidated'!N120</f>
        <v>0</v>
      </c>
      <c r="E35" s="24" t="n">
        <f aca="false">'GSTR-3B Consolidated'!N121</f>
        <v>0</v>
      </c>
      <c r="F35" s="27" t="s">
        <v>34</v>
      </c>
    </row>
    <row r="36" customFormat="false" ht="15" hidden="false" customHeight="false" outlineLevel="0" collapsed="false">
      <c r="A36" s="38" t="s">
        <v>79</v>
      </c>
      <c r="B36" s="25" t="s">
        <v>34</v>
      </c>
      <c r="C36" s="25" t="s">
        <v>34</v>
      </c>
      <c r="D36" s="25" t="s">
        <v>34</v>
      </c>
      <c r="E36" s="25" t="s">
        <v>34</v>
      </c>
      <c r="F36" s="27" t="s">
        <v>34</v>
      </c>
    </row>
    <row r="37" customFormat="false" ht="15.75" hidden="false" customHeight="true" outlineLevel="0" collapsed="false">
      <c r="A37" s="44" t="s">
        <v>80</v>
      </c>
      <c r="B37" s="45" t="s">
        <v>34</v>
      </c>
      <c r="C37" s="45" t="s">
        <v>34</v>
      </c>
      <c r="D37" s="45" t="s">
        <v>34</v>
      </c>
      <c r="E37" s="45" t="s">
        <v>34</v>
      </c>
      <c r="F37" s="46" t="s">
        <v>34</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N12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1" activeCellId="0" sqref="A1"/>
    </sheetView>
  </sheetViews>
  <sheetFormatPr defaultRowHeight="15" zeroHeight="false" outlineLevelRow="0" outlineLevelCol="0"/>
  <cols>
    <col collapsed="false" customWidth="true" hidden="false" outlineLevel="0" max="1" min="1" style="47" width="16.71"/>
    <col collapsed="false" customWidth="true" hidden="false" outlineLevel="0" max="14" min="2" style="47" width="12.71"/>
    <col collapsed="false" customWidth="true" hidden="false" outlineLevel="0" max="1025" min="15" style="47" width="9.14"/>
  </cols>
  <sheetData>
    <row r="1" customFormat="false" ht="15.75" hidden="false" customHeight="true" outlineLevel="0" collapsed="false">
      <c r="A1" s="48" t="s">
        <v>3</v>
      </c>
      <c r="B1" s="49" t="n">
        <f aca="false">'Raw Data Consolidated'!B11</f>
        <v>42826</v>
      </c>
      <c r="C1" s="49" t="n">
        <f aca="false">'Raw Data Consolidated'!C11</f>
        <v>42856</v>
      </c>
      <c r="D1" s="49" t="n">
        <f aca="false">'Raw Data Consolidated'!D11</f>
        <v>42887</v>
      </c>
      <c r="E1" s="49" t="n">
        <f aca="false">'Raw Data Consolidated'!E11</f>
        <v>42917</v>
      </c>
      <c r="F1" s="49" t="n">
        <f aca="false">'Raw Data Consolidated'!F11</f>
        <v>42948</v>
      </c>
      <c r="G1" s="49" t="n">
        <f aca="false">'Raw Data Consolidated'!G11</f>
        <v>42979</v>
      </c>
      <c r="H1" s="49" t="n">
        <f aca="false">'Raw Data Consolidated'!H11</f>
        <v>43009</v>
      </c>
      <c r="I1" s="49" t="n">
        <f aca="false">'Raw Data Consolidated'!I11</f>
        <v>43040</v>
      </c>
      <c r="J1" s="49" t="n">
        <f aca="false">'Raw Data Consolidated'!J11</f>
        <v>43070</v>
      </c>
      <c r="K1" s="49" t="n">
        <f aca="false">'Raw Data Consolidated'!K11</f>
        <v>43101</v>
      </c>
      <c r="L1" s="49" t="n">
        <f aca="false">'Raw Data Consolidated'!L11</f>
        <v>43132</v>
      </c>
      <c r="M1" s="49" t="n">
        <f aca="false">'Raw Data Consolidated'!M11</f>
        <v>43160</v>
      </c>
      <c r="N1" s="48" t="s">
        <v>81</v>
      </c>
    </row>
    <row r="2" customFormat="false" ht="15.75" hidden="false" customHeight="true" outlineLevel="0" collapsed="false">
      <c r="A2" s="50" t="str">
        <f aca="false">LEFT('Raw Data Consolidated'!A98, FIND("|", 'Raw Data Consolidated'!A98)-1)</f>
        <v>3.1 (a) Outward taxable supplies (other than zero rated, nil rated and exempted) </v>
      </c>
      <c r="B2" s="50"/>
      <c r="C2" s="50"/>
      <c r="D2" s="50"/>
      <c r="E2" s="50"/>
      <c r="F2" s="50"/>
      <c r="G2" s="50"/>
      <c r="H2" s="50"/>
      <c r="I2" s="50"/>
      <c r="J2" s="50"/>
      <c r="K2" s="50"/>
      <c r="L2" s="50"/>
      <c r="M2" s="50"/>
      <c r="N2" s="50"/>
    </row>
    <row r="3" customFormat="false" ht="15" hidden="false" customHeight="false" outlineLevel="0" collapsed="false">
      <c r="A3" s="51" t="str">
        <f aca="false">RIGHT('Raw Data Consolidated'!A98, LEN('Raw Data Consolidated'!A98) - FIND("|", 'Raw Data Consolidated'!A98) - 1)</f>
        <v>Taxable Value</v>
      </c>
      <c r="B3" s="52" t="n">
        <f aca="false">'Raw Data Consolidated'!B98</f>
        <v>0</v>
      </c>
      <c r="C3" s="52" t="n">
        <f aca="false">'Raw Data Consolidated'!C98</f>
        <v>0</v>
      </c>
      <c r="D3" s="52" t="n">
        <f aca="false">'Raw Data Consolidated'!D98</f>
        <v>0</v>
      </c>
      <c r="E3" s="52" t="n">
        <f aca="false">'Raw Data Consolidated'!E98</f>
        <v>40683631</v>
      </c>
      <c r="F3" s="52" t="n">
        <f aca="false">'Raw Data Consolidated'!F98</f>
        <v>2090789.45</v>
      </c>
      <c r="G3" s="52" t="n">
        <f aca="false">'Raw Data Consolidated'!G98</f>
        <v>11000</v>
      </c>
      <c r="H3" s="52" t="n">
        <f aca="false">'Raw Data Consolidated'!H98</f>
        <v>2200</v>
      </c>
      <c r="I3" s="52" t="n">
        <f aca="false">'Raw Data Consolidated'!I98</f>
        <v>19100249.68</v>
      </c>
      <c r="J3" s="52" t="n">
        <f aca="false">'Raw Data Consolidated'!J98</f>
        <v>26163201.79</v>
      </c>
      <c r="K3" s="52" t="n">
        <f aca="false">'Raw Data Consolidated'!K98</f>
        <v>79474142.77</v>
      </c>
      <c r="L3" s="52" t="n">
        <f aca="false">'Raw Data Consolidated'!L98</f>
        <v>132848711.51</v>
      </c>
      <c r="M3" s="52" t="n">
        <f aca="false">'Raw Data Consolidated'!M98</f>
        <v>110801725.15</v>
      </c>
      <c r="N3" s="53" t="n">
        <f aca="false">SUM(B3:M3)</f>
        <v>411175651.35</v>
      </c>
    </row>
    <row r="4" customFormat="false" ht="15" hidden="false" customHeight="false" outlineLevel="0" collapsed="false">
      <c r="A4" s="51" t="str">
        <f aca="false">RIGHT('Raw Data Consolidated'!A99, LEN('Raw Data Consolidated'!A99) - FIND("|", 'Raw Data Consolidated'!A99) - 1)</f>
        <v>IGST</v>
      </c>
      <c r="B4" s="52" t="n">
        <f aca="false">'Raw Data Consolidated'!B99</f>
        <v>0</v>
      </c>
      <c r="C4" s="52" t="n">
        <f aca="false">'Raw Data Consolidated'!C99</f>
        <v>0</v>
      </c>
      <c r="D4" s="52" t="n">
        <f aca="false">'Raw Data Consolidated'!D99</f>
        <v>0</v>
      </c>
      <c r="E4" s="52" t="n">
        <f aca="false">'Raw Data Consolidated'!E99</f>
        <v>107656</v>
      </c>
      <c r="F4" s="52" t="n">
        <f aca="false">'Raw Data Consolidated'!F99</f>
        <v>103940.37</v>
      </c>
      <c r="G4" s="52" t="n">
        <f aca="false">'Raw Data Consolidated'!G99</f>
        <v>0</v>
      </c>
      <c r="H4" s="52" t="n">
        <f aca="false">'Raw Data Consolidated'!H99</f>
        <v>0</v>
      </c>
      <c r="I4" s="52" t="n">
        <f aca="false">'Raw Data Consolidated'!I99</f>
        <v>1184449.28</v>
      </c>
      <c r="J4" s="52" t="n">
        <f aca="false">'Raw Data Consolidated'!J99</f>
        <v>38632.5</v>
      </c>
      <c r="K4" s="52" t="n">
        <f aca="false">'Raw Data Consolidated'!K99</f>
        <v>1997145.13</v>
      </c>
      <c r="L4" s="52" t="n">
        <f aca="false">'Raw Data Consolidated'!L99</f>
        <v>235915.97</v>
      </c>
      <c r="M4" s="52" t="n">
        <f aca="false">'Raw Data Consolidated'!M99</f>
        <v>742475.36</v>
      </c>
      <c r="N4" s="53" t="n">
        <f aca="false">SUM(B4:M4)</f>
        <v>4410214.61</v>
      </c>
    </row>
    <row r="5" customFormat="false" ht="15" hidden="false" customHeight="false" outlineLevel="0" collapsed="false">
      <c r="A5" s="51" t="str">
        <f aca="false">RIGHT('Raw Data Consolidated'!A100, LEN('Raw Data Consolidated'!A100) - FIND("|", 'Raw Data Consolidated'!A100) - 1)</f>
        <v>CGST</v>
      </c>
      <c r="B5" s="52" t="n">
        <f aca="false">'Raw Data Consolidated'!B100</f>
        <v>0</v>
      </c>
      <c r="C5" s="52" t="n">
        <f aca="false">'Raw Data Consolidated'!C100</f>
        <v>0</v>
      </c>
      <c r="D5" s="52" t="n">
        <f aca="false">'Raw Data Consolidated'!D100</f>
        <v>0</v>
      </c>
      <c r="E5" s="52" t="n">
        <f aca="false">'Raw Data Consolidated'!E100</f>
        <v>968085</v>
      </c>
      <c r="F5" s="52" t="n">
        <f aca="false">'Raw Data Consolidated'!F100</f>
        <v>719</v>
      </c>
      <c r="G5" s="52" t="n">
        <f aca="false">'Raw Data Consolidated'!G100</f>
        <v>660</v>
      </c>
      <c r="H5" s="52" t="n">
        <f aca="false">'Raw Data Consolidated'!H100</f>
        <v>132</v>
      </c>
      <c r="I5" s="52" t="n">
        <f aca="false">'Raw Data Consolidated'!I100</f>
        <v>311598.31</v>
      </c>
      <c r="J5" s="52" t="n">
        <f aca="false">'Raw Data Consolidated'!J100</f>
        <v>633363.3</v>
      </c>
      <c r="K5" s="52" t="n">
        <f aca="false">'Raw Data Consolidated'!K100</f>
        <v>1005343.23</v>
      </c>
      <c r="L5" s="52" t="n">
        <f aca="false">'Raw Data Consolidated'!L100</f>
        <v>3212725.15</v>
      </c>
      <c r="M5" s="52" t="n">
        <f aca="false">'Raw Data Consolidated'!M100</f>
        <v>2540224.29</v>
      </c>
      <c r="N5" s="53" t="n">
        <f aca="false">SUM(B5:M5)</f>
        <v>8672850.28</v>
      </c>
    </row>
    <row r="6" customFormat="false" ht="15" hidden="false" customHeight="false" outlineLevel="0" collapsed="false">
      <c r="A6" s="51" t="str">
        <f aca="false">RIGHT('Raw Data Consolidated'!A101, LEN('Raw Data Consolidated'!A101) - FIND("|", 'Raw Data Consolidated'!A101) - 1)</f>
        <v>SGST</v>
      </c>
      <c r="B6" s="52" t="n">
        <f aca="false">'Raw Data Consolidated'!B101</f>
        <v>0</v>
      </c>
      <c r="C6" s="52" t="n">
        <f aca="false">'Raw Data Consolidated'!C101</f>
        <v>0</v>
      </c>
      <c r="D6" s="52" t="n">
        <f aca="false">'Raw Data Consolidated'!D101</f>
        <v>0</v>
      </c>
      <c r="E6" s="52" t="n">
        <f aca="false">'Raw Data Consolidated'!E101</f>
        <v>968085</v>
      </c>
      <c r="F6" s="52" t="n">
        <f aca="false">'Raw Data Consolidated'!F101</f>
        <v>719</v>
      </c>
      <c r="G6" s="52" t="n">
        <f aca="false">'Raw Data Consolidated'!G101</f>
        <v>660</v>
      </c>
      <c r="H6" s="52" t="n">
        <f aca="false">'Raw Data Consolidated'!H101</f>
        <v>132</v>
      </c>
      <c r="I6" s="52" t="n">
        <f aca="false">'Raw Data Consolidated'!I101</f>
        <v>311598.31</v>
      </c>
      <c r="J6" s="52" t="n">
        <f aca="false">'Raw Data Consolidated'!J101</f>
        <v>633363.3</v>
      </c>
      <c r="K6" s="52" t="n">
        <f aca="false">'Raw Data Consolidated'!K101</f>
        <v>1005343.23</v>
      </c>
      <c r="L6" s="52" t="n">
        <f aca="false">'Raw Data Consolidated'!L101</f>
        <v>3212725.15</v>
      </c>
      <c r="M6" s="52" t="n">
        <f aca="false">'Raw Data Consolidated'!M101</f>
        <v>2540224.29</v>
      </c>
      <c r="N6" s="53" t="n">
        <f aca="false">SUM(B6:M6)</f>
        <v>8672850.28</v>
      </c>
    </row>
    <row r="7" customFormat="false" ht="15.75" hidden="false" customHeight="true" outlineLevel="0" collapsed="false">
      <c r="A7" s="54" t="str">
        <f aca="false">RIGHT('Raw Data Consolidated'!A102, LEN('Raw Data Consolidated'!A102) - FIND("|", 'Raw Data Consolidated'!A102) - 1)</f>
        <v>Cess</v>
      </c>
      <c r="B7" s="55" t="n">
        <f aca="false">'Raw Data Consolidated'!B102</f>
        <v>0</v>
      </c>
      <c r="C7" s="55" t="n">
        <f aca="false">'Raw Data Consolidated'!C102</f>
        <v>0</v>
      </c>
      <c r="D7" s="55" t="n">
        <f aca="false">'Raw Data Consolidated'!D102</f>
        <v>0</v>
      </c>
      <c r="E7" s="55" t="n">
        <f aca="false">'Raw Data Consolidated'!E102</f>
        <v>0</v>
      </c>
      <c r="F7" s="55" t="n">
        <f aca="false">'Raw Data Consolidated'!F102</f>
        <v>0</v>
      </c>
      <c r="G7" s="55" t="n">
        <f aca="false">'Raw Data Consolidated'!G102</f>
        <v>0</v>
      </c>
      <c r="H7" s="55" t="n">
        <f aca="false">'Raw Data Consolidated'!H102</f>
        <v>0</v>
      </c>
      <c r="I7" s="55" t="n">
        <f aca="false">'Raw Data Consolidated'!I102</f>
        <v>0</v>
      </c>
      <c r="J7" s="55" t="n">
        <f aca="false">'Raw Data Consolidated'!J102</f>
        <v>0</v>
      </c>
      <c r="K7" s="55" t="n">
        <f aca="false">'Raw Data Consolidated'!K102</f>
        <v>0</v>
      </c>
      <c r="L7" s="55" t="n">
        <f aca="false">'Raw Data Consolidated'!L102</f>
        <v>0</v>
      </c>
      <c r="M7" s="55" t="n">
        <f aca="false">'Raw Data Consolidated'!M102</f>
        <v>0</v>
      </c>
      <c r="N7" s="56" t="n">
        <f aca="false">SUM(B7:M7)</f>
        <v>0</v>
      </c>
    </row>
    <row r="8" customFormat="false" ht="15.75" hidden="false" customHeight="true" outlineLevel="0" collapsed="false"/>
    <row r="9" customFormat="false" ht="15.75" hidden="false" customHeight="true" outlineLevel="0" collapsed="false">
      <c r="A9" s="50" t="str">
        <f aca="false">LEFT('Raw Data Consolidated'!A103, FIND("|", 'Raw Data Consolidated'!A103)-1)</f>
        <v>3.1 (b) Outward taxable supplies (zero rated) </v>
      </c>
      <c r="B9" s="50"/>
      <c r="C9" s="50"/>
      <c r="D9" s="50"/>
      <c r="E9" s="50"/>
      <c r="F9" s="50"/>
      <c r="G9" s="50"/>
      <c r="H9" s="50"/>
      <c r="I9" s="50"/>
      <c r="J9" s="50"/>
      <c r="K9" s="50"/>
      <c r="L9" s="50"/>
      <c r="M9" s="50"/>
      <c r="N9" s="50"/>
    </row>
    <row r="10" customFormat="false" ht="15" hidden="false" customHeight="false" outlineLevel="0" collapsed="false">
      <c r="A10" s="51" t="str">
        <f aca="false">RIGHT('Raw Data Consolidated'!A103, LEN('Raw Data Consolidated'!A103) - FIND("|", 'Raw Data Consolidated'!A103) - 1)</f>
        <v>Taxable Value</v>
      </c>
      <c r="B10" s="52" t="n">
        <f aca="false">'Raw Data Consolidated'!B103</f>
        <v>0</v>
      </c>
      <c r="C10" s="52" t="n">
        <f aca="false">'Raw Data Consolidated'!C103</f>
        <v>0</v>
      </c>
      <c r="D10" s="52" t="n">
        <f aca="false">'Raw Data Consolidated'!D103</f>
        <v>0</v>
      </c>
      <c r="E10" s="52" t="n">
        <f aca="false">'Raw Data Consolidated'!E103</f>
        <v>0</v>
      </c>
      <c r="F10" s="52" t="n">
        <f aca="false">'Raw Data Consolidated'!F103</f>
        <v>0</v>
      </c>
      <c r="G10" s="52" t="n">
        <f aca="false">'Raw Data Consolidated'!G103</f>
        <v>0</v>
      </c>
      <c r="H10" s="52" t="n">
        <f aca="false">'Raw Data Consolidated'!H103</f>
        <v>0</v>
      </c>
      <c r="I10" s="52" t="n">
        <f aca="false">'Raw Data Consolidated'!I103</f>
        <v>426637</v>
      </c>
      <c r="J10" s="52" t="n">
        <f aca="false">'Raw Data Consolidated'!J103</f>
        <v>5668427</v>
      </c>
      <c r="K10" s="52" t="n">
        <f aca="false">'Raw Data Consolidated'!K103</f>
        <v>93061</v>
      </c>
      <c r="L10" s="52" t="n">
        <f aca="false">'Raw Data Consolidated'!L103</f>
        <v>88071</v>
      </c>
      <c r="M10" s="52" t="n">
        <f aca="false">'Raw Data Consolidated'!M103</f>
        <v>59470</v>
      </c>
      <c r="N10" s="53" t="n">
        <f aca="false">SUM(B10:M10)</f>
        <v>6335666</v>
      </c>
    </row>
    <row r="11" customFormat="false" ht="15" hidden="false" customHeight="false" outlineLevel="0" collapsed="false">
      <c r="A11" s="51" t="str">
        <f aca="false">RIGHT('Raw Data Consolidated'!A104, LEN('Raw Data Consolidated'!A104) - FIND("|", 'Raw Data Consolidated'!A104) - 1)</f>
        <v>IGST</v>
      </c>
      <c r="B11" s="52" t="n">
        <f aca="false">'Raw Data Consolidated'!B104</f>
        <v>0</v>
      </c>
      <c r="C11" s="52" t="n">
        <f aca="false">'Raw Data Consolidated'!C104</f>
        <v>0</v>
      </c>
      <c r="D11" s="52" t="n">
        <f aca="false">'Raw Data Consolidated'!D104</f>
        <v>0</v>
      </c>
      <c r="E11" s="52" t="n">
        <f aca="false">'Raw Data Consolidated'!E104</f>
        <v>0</v>
      </c>
      <c r="F11" s="52" t="n">
        <f aca="false">'Raw Data Consolidated'!F104</f>
        <v>0</v>
      </c>
      <c r="G11" s="52" t="n">
        <f aca="false">'Raw Data Consolidated'!G104</f>
        <v>0</v>
      </c>
      <c r="H11" s="52" t="n">
        <f aca="false">'Raw Data Consolidated'!H104</f>
        <v>0</v>
      </c>
      <c r="I11" s="52" t="n">
        <f aca="false">'Raw Data Consolidated'!I104</f>
        <v>0</v>
      </c>
      <c r="J11" s="52" t="n">
        <f aca="false">'Raw Data Consolidated'!J104</f>
        <v>0</v>
      </c>
      <c r="K11" s="52" t="n">
        <f aca="false">'Raw Data Consolidated'!K104</f>
        <v>0</v>
      </c>
      <c r="L11" s="52" t="n">
        <f aca="false">'Raw Data Consolidated'!L104</f>
        <v>0</v>
      </c>
      <c r="M11" s="52" t="n">
        <f aca="false">'Raw Data Consolidated'!M104</f>
        <v>0</v>
      </c>
      <c r="N11" s="53" t="n">
        <f aca="false">SUM(B11:M11)</f>
        <v>0</v>
      </c>
    </row>
    <row r="12" customFormat="false" ht="15.75" hidden="false" customHeight="true" outlineLevel="0" collapsed="false">
      <c r="A12" s="54" t="str">
        <f aca="false">RIGHT('Raw Data Consolidated'!A105, LEN('Raw Data Consolidated'!A105) - FIND("|", 'Raw Data Consolidated'!A105) - 1)</f>
        <v>Cess</v>
      </c>
      <c r="B12" s="55" t="n">
        <f aca="false">'Raw Data Consolidated'!B105</f>
        <v>0</v>
      </c>
      <c r="C12" s="55" t="n">
        <f aca="false">'Raw Data Consolidated'!C105</f>
        <v>0</v>
      </c>
      <c r="D12" s="55" t="n">
        <f aca="false">'Raw Data Consolidated'!D105</f>
        <v>0</v>
      </c>
      <c r="E12" s="55" t="n">
        <f aca="false">'Raw Data Consolidated'!E105</f>
        <v>0</v>
      </c>
      <c r="F12" s="55" t="n">
        <f aca="false">'Raw Data Consolidated'!F105</f>
        <v>0</v>
      </c>
      <c r="G12" s="55" t="n">
        <f aca="false">'Raw Data Consolidated'!G105</f>
        <v>0</v>
      </c>
      <c r="H12" s="55" t="n">
        <f aca="false">'Raw Data Consolidated'!H105</f>
        <v>0</v>
      </c>
      <c r="I12" s="55" t="n">
        <f aca="false">'Raw Data Consolidated'!I105</f>
        <v>0</v>
      </c>
      <c r="J12" s="55" t="n">
        <f aca="false">'Raw Data Consolidated'!J105</f>
        <v>0</v>
      </c>
      <c r="K12" s="55" t="n">
        <f aca="false">'Raw Data Consolidated'!K105</f>
        <v>0</v>
      </c>
      <c r="L12" s="55" t="n">
        <f aca="false">'Raw Data Consolidated'!L105</f>
        <v>0</v>
      </c>
      <c r="M12" s="55" t="n">
        <f aca="false">'Raw Data Consolidated'!M105</f>
        <v>0</v>
      </c>
      <c r="N12" s="56" t="n">
        <f aca="false">SUM(B12:M12)</f>
        <v>0</v>
      </c>
    </row>
    <row r="13" customFormat="false" ht="15.75" hidden="false" customHeight="true" outlineLevel="0" collapsed="false"/>
    <row r="14" customFormat="false" ht="15.75" hidden="false" customHeight="true" outlineLevel="0" collapsed="false">
      <c r="A14" s="50" t="str">
        <f aca="false">LEFT('Raw Data Consolidated'!A106, FIND("|", 'Raw Data Consolidated'!A106)-1)</f>
        <v>3.1 (c) Other outward supplies (Nil rated, exempted) </v>
      </c>
      <c r="B14" s="50"/>
      <c r="C14" s="50"/>
      <c r="D14" s="50"/>
      <c r="E14" s="50"/>
      <c r="F14" s="50"/>
      <c r="G14" s="50"/>
      <c r="H14" s="50"/>
      <c r="I14" s="50"/>
      <c r="J14" s="50"/>
      <c r="K14" s="50"/>
      <c r="L14" s="50"/>
      <c r="M14" s="50"/>
      <c r="N14" s="50"/>
    </row>
    <row r="15" customFormat="false" ht="15.75" hidden="false" customHeight="true" outlineLevel="0" collapsed="false">
      <c r="A15" s="54" t="str">
        <f aca="false">RIGHT('Raw Data Consolidated'!A106, LEN('Raw Data Consolidated'!A106) - FIND("|", 'Raw Data Consolidated'!A106) - 1)</f>
        <v>Value</v>
      </c>
      <c r="B15" s="55" t="n">
        <f aca="false">'Raw Data Consolidated'!B106</f>
        <v>0</v>
      </c>
      <c r="C15" s="55" t="n">
        <f aca="false">'Raw Data Consolidated'!C106</f>
        <v>0</v>
      </c>
      <c r="D15" s="55" t="n">
        <f aca="false">'Raw Data Consolidated'!D106</f>
        <v>0</v>
      </c>
      <c r="E15" s="55" t="n">
        <f aca="false">'Raw Data Consolidated'!E106</f>
        <v>0</v>
      </c>
      <c r="F15" s="55" t="n">
        <f aca="false">'Raw Data Consolidated'!F106</f>
        <v>0</v>
      </c>
      <c r="G15" s="55" t="n">
        <f aca="false">'Raw Data Consolidated'!G106</f>
        <v>0</v>
      </c>
      <c r="H15" s="55" t="n">
        <f aca="false">'Raw Data Consolidated'!H106</f>
        <v>0</v>
      </c>
      <c r="I15" s="55" t="n">
        <f aca="false">'Raw Data Consolidated'!I106</f>
        <v>0</v>
      </c>
      <c r="J15" s="55" t="n">
        <f aca="false">'Raw Data Consolidated'!J106</f>
        <v>0</v>
      </c>
      <c r="K15" s="55" t="n">
        <f aca="false">'Raw Data Consolidated'!K106</f>
        <v>0</v>
      </c>
      <c r="L15" s="55" t="n">
        <f aca="false">'Raw Data Consolidated'!L106</f>
        <v>0</v>
      </c>
      <c r="M15" s="55" t="n">
        <f aca="false">'Raw Data Consolidated'!M106</f>
        <v>0</v>
      </c>
      <c r="N15" s="56" t="n">
        <f aca="false">SUM(B15:M15)</f>
        <v>0</v>
      </c>
    </row>
    <row r="16" customFormat="false" ht="15.75" hidden="false" customHeight="true" outlineLevel="0" collapsed="false"/>
    <row r="17" customFormat="false" ht="15.75" hidden="false" customHeight="true" outlineLevel="0" collapsed="false">
      <c r="A17" s="50" t="str">
        <f aca="false">LEFT('Raw Data Consolidated'!A107, FIND("|", 'Raw Data Consolidated'!A107)-1)</f>
        <v>3.1 (d) Inward supplies (liable to reverse charge) </v>
      </c>
      <c r="B17" s="50"/>
      <c r="C17" s="50"/>
      <c r="D17" s="50"/>
      <c r="E17" s="50"/>
      <c r="F17" s="50"/>
      <c r="G17" s="50"/>
      <c r="H17" s="50"/>
      <c r="I17" s="50"/>
      <c r="J17" s="50"/>
      <c r="K17" s="50"/>
      <c r="L17" s="50"/>
      <c r="M17" s="50"/>
      <c r="N17" s="50"/>
    </row>
    <row r="18" customFormat="false" ht="15" hidden="false" customHeight="false" outlineLevel="0" collapsed="false">
      <c r="A18" s="51" t="str">
        <f aca="false">RIGHT('Raw Data Consolidated'!A107, LEN('Raw Data Consolidated'!A107) - FIND("|", 'Raw Data Consolidated'!A107) - 1)</f>
        <v>Taxable Value</v>
      </c>
      <c r="B18" s="52" t="n">
        <f aca="false">'Raw Data Consolidated'!B107</f>
        <v>0</v>
      </c>
      <c r="C18" s="52" t="n">
        <f aca="false">'Raw Data Consolidated'!C107</f>
        <v>0</v>
      </c>
      <c r="D18" s="52" t="n">
        <f aca="false">'Raw Data Consolidated'!D107</f>
        <v>0</v>
      </c>
      <c r="E18" s="52" t="n">
        <f aca="false">'Raw Data Consolidated'!E107</f>
        <v>44000</v>
      </c>
      <c r="F18" s="52" t="n">
        <f aca="false">'Raw Data Consolidated'!F107</f>
        <v>391821</v>
      </c>
      <c r="G18" s="52" t="n">
        <f aca="false">'Raw Data Consolidated'!G107</f>
        <v>377832</v>
      </c>
      <c r="H18" s="52" t="n">
        <f aca="false">'Raw Data Consolidated'!H107</f>
        <v>0</v>
      </c>
      <c r="I18" s="52" t="n">
        <f aca="false">'Raw Data Consolidated'!I107</f>
        <v>105266523.7</v>
      </c>
      <c r="J18" s="52" t="n">
        <f aca="false">'Raw Data Consolidated'!J107</f>
        <v>60675401.23</v>
      </c>
      <c r="K18" s="52" t="n">
        <f aca="false">'Raw Data Consolidated'!K107</f>
        <v>212069927.25</v>
      </c>
      <c r="L18" s="52" t="n">
        <f aca="false">'Raw Data Consolidated'!L107</f>
        <v>74691309.89</v>
      </c>
      <c r="M18" s="52" t="n">
        <f aca="false">'Raw Data Consolidated'!M107</f>
        <v>50262888.95</v>
      </c>
      <c r="N18" s="53" t="n">
        <f aca="false">SUM(B18:M18)</f>
        <v>503779704.02</v>
      </c>
    </row>
    <row r="19" customFormat="false" ht="15" hidden="false" customHeight="false" outlineLevel="0" collapsed="false">
      <c r="A19" s="51" t="str">
        <f aca="false">RIGHT('Raw Data Consolidated'!A108, LEN('Raw Data Consolidated'!A108) - FIND("|", 'Raw Data Consolidated'!A108) - 1)</f>
        <v>IGST</v>
      </c>
      <c r="B19" s="52" t="n">
        <f aca="false">'Raw Data Consolidated'!B108</f>
        <v>0</v>
      </c>
      <c r="C19" s="52" t="n">
        <f aca="false">'Raw Data Consolidated'!C108</f>
        <v>0</v>
      </c>
      <c r="D19" s="52" t="n">
        <f aca="false">'Raw Data Consolidated'!D108</f>
        <v>0</v>
      </c>
      <c r="E19" s="52" t="n">
        <f aca="false">'Raw Data Consolidated'!E108</f>
        <v>0</v>
      </c>
      <c r="F19" s="52" t="n">
        <f aca="false">'Raw Data Consolidated'!F108</f>
        <v>0</v>
      </c>
      <c r="G19" s="52" t="n">
        <f aca="false">'Raw Data Consolidated'!G108</f>
        <v>0</v>
      </c>
      <c r="H19" s="52" t="n">
        <f aca="false">'Raw Data Consolidated'!H108</f>
        <v>0</v>
      </c>
      <c r="I19" s="52" t="n">
        <f aca="false">'Raw Data Consolidated'!I108</f>
        <v>0</v>
      </c>
      <c r="J19" s="52" t="n">
        <f aca="false">'Raw Data Consolidated'!J108</f>
        <v>0</v>
      </c>
      <c r="K19" s="52" t="n">
        <f aca="false">'Raw Data Consolidated'!K108</f>
        <v>0</v>
      </c>
      <c r="L19" s="52" t="n">
        <f aca="false">'Raw Data Consolidated'!L108</f>
        <v>0</v>
      </c>
      <c r="M19" s="52" t="n">
        <f aca="false">'Raw Data Consolidated'!M108</f>
        <v>0</v>
      </c>
      <c r="N19" s="53" t="n">
        <f aca="false">SUM(B19:M19)</f>
        <v>0</v>
      </c>
    </row>
    <row r="20" customFormat="false" ht="15" hidden="false" customHeight="false" outlineLevel="0" collapsed="false">
      <c r="A20" s="51" t="str">
        <f aca="false">RIGHT('Raw Data Consolidated'!A109, LEN('Raw Data Consolidated'!A109) - FIND("|", 'Raw Data Consolidated'!A109) - 1)</f>
        <v>CGST</v>
      </c>
      <c r="B20" s="52" t="n">
        <f aca="false">'Raw Data Consolidated'!B109</f>
        <v>0</v>
      </c>
      <c r="C20" s="52" t="n">
        <f aca="false">'Raw Data Consolidated'!C109</f>
        <v>0</v>
      </c>
      <c r="D20" s="52" t="n">
        <f aca="false">'Raw Data Consolidated'!D109</f>
        <v>0</v>
      </c>
      <c r="E20" s="52" t="n">
        <f aca="false">'Raw Data Consolidated'!E109</f>
        <v>3960</v>
      </c>
      <c r="F20" s="52" t="n">
        <f aca="false">'Raw Data Consolidated'!F109</f>
        <v>35264</v>
      </c>
      <c r="G20" s="52" t="n">
        <f aca="false">'Raw Data Consolidated'!G109</f>
        <v>34005</v>
      </c>
      <c r="H20" s="52" t="n">
        <f aca="false">'Raw Data Consolidated'!H109</f>
        <v>0</v>
      </c>
      <c r="I20" s="52" t="n">
        <f aca="false">'Raw Data Consolidated'!I109</f>
        <v>2631663.4</v>
      </c>
      <c r="J20" s="52" t="n">
        <f aca="false">'Raw Data Consolidated'!J109</f>
        <v>1516885.26</v>
      </c>
      <c r="K20" s="52" t="n">
        <f aca="false">'Raw Data Consolidated'!K109</f>
        <v>5301749.99</v>
      </c>
      <c r="L20" s="52" t="n">
        <f aca="false">'Raw Data Consolidated'!L109</f>
        <v>1882882.92</v>
      </c>
      <c r="M20" s="52" t="n">
        <f aca="false">'Raw Data Consolidated'!M109</f>
        <v>1256572.39</v>
      </c>
      <c r="N20" s="53" t="n">
        <f aca="false">SUM(B20:M20)</f>
        <v>12662982.96</v>
      </c>
    </row>
    <row r="21" customFormat="false" ht="15" hidden="false" customHeight="false" outlineLevel="0" collapsed="false">
      <c r="A21" s="51" t="str">
        <f aca="false">RIGHT('Raw Data Consolidated'!A110, LEN('Raw Data Consolidated'!A110) - FIND("|", 'Raw Data Consolidated'!A110) - 1)</f>
        <v>SGST</v>
      </c>
      <c r="B21" s="52" t="n">
        <f aca="false">'Raw Data Consolidated'!B110</f>
        <v>0</v>
      </c>
      <c r="C21" s="52" t="n">
        <f aca="false">'Raw Data Consolidated'!C110</f>
        <v>0</v>
      </c>
      <c r="D21" s="52" t="n">
        <f aca="false">'Raw Data Consolidated'!D110</f>
        <v>0</v>
      </c>
      <c r="E21" s="52" t="n">
        <f aca="false">'Raw Data Consolidated'!E110</f>
        <v>3960</v>
      </c>
      <c r="F21" s="52" t="n">
        <f aca="false">'Raw Data Consolidated'!F110</f>
        <v>35264</v>
      </c>
      <c r="G21" s="52" t="n">
        <f aca="false">'Raw Data Consolidated'!G110</f>
        <v>34005</v>
      </c>
      <c r="H21" s="52" t="n">
        <f aca="false">'Raw Data Consolidated'!H110</f>
        <v>0</v>
      </c>
      <c r="I21" s="52" t="n">
        <f aca="false">'Raw Data Consolidated'!I110</f>
        <v>2631663.4</v>
      </c>
      <c r="J21" s="52" t="n">
        <f aca="false">'Raw Data Consolidated'!J110</f>
        <v>1516885.26</v>
      </c>
      <c r="K21" s="52" t="n">
        <f aca="false">'Raw Data Consolidated'!K110</f>
        <v>5301749.99</v>
      </c>
      <c r="L21" s="52" t="n">
        <f aca="false">'Raw Data Consolidated'!L110</f>
        <v>1882882.92</v>
      </c>
      <c r="M21" s="52" t="n">
        <f aca="false">'Raw Data Consolidated'!M110</f>
        <v>1256572.39</v>
      </c>
      <c r="N21" s="53" t="n">
        <f aca="false">SUM(B21:M21)</f>
        <v>12662982.96</v>
      </c>
    </row>
    <row r="22" customFormat="false" ht="15.75" hidden="false" customHeight="true" outlineLevel="0" collapsed="false">
      <c r="A22" s="54" t="str">
        <f aca="false">RIGHT('Raw Data Consolidated'!A111, LEN('Raw Data Consolidated'!A111) - FIND("|", 'Raw Data Consolidated'!A111) - 1)</f>
        <v>Cess</v>
      </c>
      <c r="B22" s="55" t="n">
        <f aca="false">'Raw Data Consolidated'!B111</f>
        <v>0</v>
      </c>
      <c r="C22" s="55" t="n">
        <f aca="false">'Raw Data Consolidated'!C111</f>
        <v>0</v>
      </c>
      <c r="D22" s="55" t="n">
        <f aca="false">'Raw Data Consolidated'!D111</f>
        <v>0</v>
      </c>
      <c r="E22" s="55" t="n">
        <f aca="false">'Raw Data Consolidated'!E111</f>
        <v>0</v>
      </c>
      <c r="F22" s="55" t="n">
        <f aca="false">'Raw Data Consolidated'!F111</f>
        <v>0</v>
      </c>
      <c r="G22" s="55" t="n">
        <f aca="false">'Raw Data Consolidated'!G111</f>
        <v>0</v>
      </c>
      <c r="H22" s="55" t="n">
        <f aca="false">'Raw Data Consolidated'!H111</f>
        <v>0</v>
      </c>
      <c r="I22" s="55" t="n">
        <f aca="false">'Raw Data Consolidated'!I111</f>
        <v>0</v>
      </c>
      <c r="J22" s="55" t="n">
        <f aca="false">'Raw Data Consolidated'!J111</f>
        <v>0</v>
      </c>
      <c r="K22" s="55" t="n">
        <f aca="false">'Raw Data Consolidated'!K111</f>
        <v>0</v>
      </c>
      <c r="L22" s="55" t="n">
        <f aca="false">'Raw Data Consolidated'!L111</f>
        <v>0</v>
      </c>
      <c r="M22" s="55" t="n">
        <f aca="false">'Raw Data Consolidated'!M111</f>
        <v>0</v>
      </c>
      <c r="N22" s="56" t="n">
        <f aca="false">SUM(B22:M22)</f>
        <v>0</v>
      </c>
    </row>
    <row r="23" customFormat="false" ht="15.75" hidden="false" customHeight="true" outlineLevel="0" collapsed="false"/>
    <row r="24" customFormat="false" ht="15.75" hidden="false" customHeight="true" outlineLevel="0" collapsed="false">
      <c r="A24" s="50" t="str">
        <f aca="false">LEFT('Raw Data Consolidated'!A112, FIND("|", 'Raw Data Consolidated'!A112)-1)</f>
        <v>3.1 (e) Non-GST outward supplies </v>
      </c>
      <c r="B24" s="50"/>
      <c r="C24" s="50"/>
      <c r="D24" s="50"/>
      <c r="E24" s="50"/>
      <c r="F24" s="50"/>
      <c r="G24" s="50"/>
      <c r="H24" s="50"/>
      <c r="I24" s="50"/>
      <c r="J24" s="50"/>
      <c r="K24" s="50"/>
      <c r="L24" s="50"/>
      <c r="M24" s="50"/>
      <c r="N24" s="50"/>
    </row>
    <row r="25" customFormat="false" ht="15.75" hidden="false" customHeight="true" outlineLevel="0" collapsed="false">
      <c r="A25" s="54" t="str">
        <f aca="false">RIGHT('Raw Data Consolidated'!A112, LEN('Raw Data Consolidated'!A112) - FIND("|", 'Raw Data Consolidated'!A112) - 1)</f>
        <v>Value</v>
      </c>
      <c r="B25" s="55" t="n">
        <f aca="false">'Raw Data Consolidated'!B112</f>
        <v>0</v>
      </c>
      <c r="C25" s="55" t="n">
        <f aca="false">'Raw Data Consolidated'!C112</f>
        <v>0</v>
      </c>
      <c r="D25" s="55" t="n">
        <f aca="false">'Raw Data Consolidated'!D112</f>
        <v>0</v>
      </c>
      <c r="E25" s="55" t="n">
        <f aca="false">'Raw Data Consolidated'!E112</f>
        <v>0</v>
      </c>
      <c r="F25" s="55" t="n">
        <f aca="false">'Raw Data Consolidated'!F112</f>
        <v>0</v>
      </c>
      <c r="G25" s="55" t="n">
        <f aca="false">'Raw Data Consolidated'!G112</f>
        <v>0</v>
      </c>
      <c r="H25" s="55" t="n">
        <f aca="false">'Raw Data Consolidated'!H112</f>
        <v>0</v>
      </c>
      <c r="I25" s="55" t="n">
        <f aca="false">'Raw Data Consolidated'!I112</f>
        <v>0</v>
      </c>
      <c r="J25" s="55" t="n">
        <f aca="false">'Raw Data Consolidated'!J112</f>
        <v>0</v>
      </c>
      <c r="K25" s="55" t="n">
        <f aca="false">'Raw Data Consolidated'!K112</f>
        <v>0</v>
      </c>
      <c r="L25" s="55" t="n">
        <f aca="false">'Raw Data Consolidated'!L112</f>
        <v>0</v>
      </c>
      <c r="M25" s="55" t="n">
        <f aca="false">'Raw Data Consolidated'!M112</f>
        <v>0</v>
      </c>
      <c r="N25" s="56" t="n">
        <f aca="false">SUM(B25:M25)</f>
        <v>0</v>
      </c>
    </row>
    <row r="26" customFormat="false" ht="15.75" hidden="false" customHeight="true" outlineLevel="0" collapsed="false"/>
    <row r="27" customFormat="false" ht="15.75" hidden="false" customHeight="true" outlineLevel="0" collapsed="false">
      <c r="A27" s="57" t="str">
        <f aca="false">LEFT('Raw Data Consolidated'!A113, FIND("|", 'Raw Data Consolidated'!A113)-1)</f>
        <v>4 (A) ITC Available - (1) Import of goods </v>
      </c>
      <c r="B27" s="57"/>
      <c r="C27" s="57"/>
      <c r="D27" s="57"/>
      <c r="E27" s="57"/>
      <c r="F27" s="57"/>
      <c r="G27" s="57"/>
      <c r="H27" s="57"/>
      <c r="I27" s="57"/>
      <c r="J27" s="57"/>
      <c r="K27" s="57"/>
      <c r="L27" s="57"/>
      <c r="M27" s="57"/>
      <c r="N27" s="57"/>
    </row>
    <row r="28" customFormat="false" ht="15" hidden="false" customHeight="false" outlineLevel="0" collapsed="false">
      <c r="A28" s="51" t="str">
        <f aca="false">RIGHT('Raw Data Consolidated'!A113, LEN('Raw Data Consolidated'!A113) - FIND("|", 'Raw Data Consolidated'!A113) - 1)</f>
        <v>IGST</v>
      </c>
      <c r="B28" s="52" t="n">
        <f aca="false">'Raw Data Consolidated'!B113</f>
        <v>0</v>
      </c>
      <c r="C28" s="52" t="n">
        <f aca="false">'Raw Data Consolidated'!C113</f>
        <v>0</v>
      </c>
      <c r="D28" s="52" t="n">
        <f aca="false">'Raw Data Consolidated'!D113</f>
        <v>0</v>
      </c>
      <c r="E28" s="52" t="n">
        <f aca="false">'Raw Data Consolidated'!E113</f>
        <v>0</v>
      </c>
      <c r="F28" s="52" t="n">
        <f aca="false">'Raw Data Consolidated'!F113</f>
        <v>0</v>
      </c>
      <c r="G28" s="52" t="n">
        <f aca="false">'Raw Data Consolidated'!G113</f>
        <v>0</v>
      </c>
      <c r="H28" s="52" t="n">
        <f aca="false">'Raw Data Consolidated'!H113</f>
        <v>0</v>
      </c>
      <c r="I28" s="52" t="n">
        <f aca="false">'Raw Data Consolidated'!I113</f>
        <v>0</v>
      </c>
      <c r="J28" s="52" t="n">
        <f aca="false">'Raw Data Consolidated'!J113</f>
        <v>0</v>
      </c>
      <c r="K28" s="52" t="n">
        <f aca="false">'Raw Data Consolidated'!K113</f>
        <v>0</v>
      </c>
      <c r="L28" s="52" t="n">
        <f aca="false">'Raw Data Consolidated'!L113</f>
        <v>0</v>
      </c>
      <c r="M28" s="52" t="n">
        <f aca="false">'Raw Data Consolidated'!M113</f>
        <v>0</v>
      </c>
      <c r="N28" s="53" t="n">
        <f aca="false">SUM(B28:M28)</f>
        <v>0</v>
      </c>
    </row>
    <row r="29" customFormat="false" ht="15.75" hidden="false" customHeight="true" outlineLevel="0" collapsed="false">
      <c r="A29" s="54" t="str">
        <f aca="false">RIGHT('Raw Data Consolidated'!A114, LEN('Raw Data Consolidated'!A114) - FIND("|", 'Raw Data Consolidated'!A114) - 1)</f>
        <v>Cess</v>
      </c>
      <c r="B29" s="55" t="n">
        <f aca="false">'Raw Data Consolidated'!B114</f>
        <v>0</v>
      </c>
      <c r="C29" s="55" t="n">
        <f aca="false">'Raw Data Consolidated'!C114</f>
        <v>0</v>
      </c>
      <c r="D29" s="55" t="n">
        <f aca="false">'Raw Data Consolidated'!D114</f>
        <v>0</v>
      </c>
      <c r="E29" s="55" t="n">
        <f aca="false">'Raw Data Consolidated'!E114</f>
        <v>0</v>
      </c>
      <c r="F29" s="55" t="n">
        <f aca="false">'Raw Data Consolidated'!F114</f>
        <v>0</v>
      </c>
      <c r="G29" s="55" t="n">
        <f aca="false">'Raw Data Consolidated'!G114</f>
        <v>0</v>
      </c>
      <c r="H29" s="55" t="n">
        <f aca="false">'Raw Data Consolidated'!H114</f>
        <v>0</v>
      </c>
      <c r="I29" s="55" t="n">
        <f aca="false">'Raw Data Consolidated'!I114</f>
        <v>0</v>
      </c>
      <c r="J29" s="55" t="n">
        <f aca="false">'Raw Data Consolidated'!J114</f>
        <v>0</v>
      </c>
      <c r="K29" s="55" t="n">
        <f aca="false">'Raw Data Consolidated'!K114</f>
        <v>0</v>
      </c>
      <c r="L29" s="55" t="n">
        <f aca="false">'Raw Data Consolidated'!L114</f>
        <v>0</v>
      </c>
      <c r="M29" s="55" t="n">
        <f aca="false">'Raw Data Consolidated'!M114</f>
        <v>0</v>
      </c>
      <c r="N29" s="56" t="n">
        <f aca="false">SUM(B29:M29)</f>
        <v>0</v>
      </c>
    </row>
    <row r="30" customFormat="false" ht="15.75" hidden="false" customHeight="true" outlineLevel="0" collapsed="false"/>
    <row r="31" customFormat="false" ht="15.75" hidden="false" customHeight="true" outlineLevel="0" collapsed="false">
      <c r="A31" s="57" t="str">
        <f aca="false">LEFT('Raw Data Consolidated'!A115, FIND("|", 'Raw Data Consolidated'!A115)-1)</f>
        <v>4 (A) ITC Available - (2) Import of services </v>
      </c>
      <c r="B31" s="57"/>
      <c r="C31" s="57"/>
      <c r="D31" s="57"/>
      <c r="E31" s="57"/>
      <c r="F31" s="57"/>
      <c r="G31" s="57"/>
      <c r="H31" s="57"/>
      <c r="I31" s="57"/>
      <c r="J31" s="57"/>
      <c r="K31" s="57"/>
      <c r="L31" s="57"/>
      <c r="M31" s="57"/>
      <c r="N31" s="57"/>
    </row>
    <row r="32" customFormat="false" ht="15" hidden="false" customHeight="false" outlineLevel="0" collapsed="false">
      <c r="A32" s="51" t="str">
        <f aca="false">RIGHT('Raw Data Consolidated'!A115, LEN('Raw Data Consolidated'!A115) - FIND("|", 'Raw Data Consolidated'!A115) - 1)</f>
        <v>IGST</v>
      </c>
      <c r="B32" s="52" t="n">
        <f aca="false">'Raw Data Consolidated'!B115</f>
        <v>0</v>
      </c>
      <c r="C32" s="52" t="n">
        <f aca="false">'Raw Data Consolidated'!C115</f>
        <v>0</v>
      </c>
      <c r="D32" s="52" t="n">
        <f aca="false">'Raw Data Consolidated'!D115</f>
        <v>0</v>
      </c>
      <c r="E32" s="52" t="n">
        <f aca="false">'Raw Data Consolidated'!E115</f>
        <v>0</v>
      </c>
      <c r="F32" s="52" t="n">
        <f aca="false">'Raw Data Consolidated'!F115</f>
        <v>0</v>
      </c>
      <c r="G32" s="52" t="n">
        <f aca="false">'Raw Data Consolidated'!G115</f>
        <v>0</v>
      </c>
      <c r="H32" s="52" t="n">
        <f aca="false">'Raw Data Consolidated'!H115</f>
        <v>0</v>
      </c>
      <c r="I32" s="52" t="n">
        <f aca="false">'Raw Data Consolidated'!I115</f>
        <v>0</v>
      </c>
      <c r="J32" s="52" t="n">
        <f aca="false">'Raw Data Consolidated'!J115</f>
        <v>0</v>
      </c>
      <c r="K32" s="52" t="n">
        <f aca="false">'Raw Data Consolidated'!K115</f>
        <v>0</v>
      </c>
      <c r="L32" s="52" t="n">
        <f aca="false">'Raw Data Consolidated'!L115</f>
        <v>0</v>
      </c>
      <c r="M32" s="52" t="n">
        <f aca="false">'Raw Data Consolidated'!M115</f>
        <v>0</v>
      </c>
      <c r="N32" s="53" t="n">
        <f aca="false">SUM(B32:M32)</f>
        <v>0</v>
      </c>
    </row>
    <row r="33" customFormat="false" ht="15.75" hidden="false" customHeight="true" outlineLevel="0" collapsed="false">
      <c r="A33" s="54" t="str">
        <f aca="false">RIGHT('Raw Data Consolidated'!A116, LEN('Raw Data Consolidated'!A116) - FIND("|", 'Raw Data Consolidated'!A116) - 1)</f>
        <v>Cess</v>
      </c>
      <c r="B33" s="55" t="n">
        <f aca="false">'Raw Data Consolidated'!B116</f>
        <v>0</v>
      </c>
      <c r="C33" s="55" t="n">
        <f aca="false">'Raw Data Consolidated'!C116</f>
        <v>0</v>
      </c>
      <c r="D33" s="55" t="n">
        <f aca="false">'Raw Data Consolidated'!D116</f>
        <v>0</v>
      </c>
      <c r="E33" s="55" t="n">
        <f aca="false">'Raw Data Consolidated'!E116</f>
        <v>0</v>
      </c>
      <c r="F33" s="55" t="n">
        <f aca="false">'Raw Data Consolidated'!F116</f>
        <v>0</v>
      </c>
      <c r="G33" s="55" t="n">
        <f aca="false">'Raw Data Consolidated'!G116</f>
        <v>0</v>
      </c>
      <c r="H33" s="55" t="n">
        <f aca="false">'Raw Data Consolidated'!H116</f>
        <v>0</v>
      </c>
      <c r="I33" s="55" t="n">
        <f aca="false">'Raw Data Consolidated'!I116</f>
        <v>0</v>
      </c>
      <c r="J33" s="55" t="n">
        <f aca="false">'Raw Data Consolidated'!J116</f>
        <v>0</v>
      </c>
      <c r="K33" s="55" t="n">
        <f aca="false">'Raw Data Consolidated'!K116</f>
        <v>0</v>
      </c>
      <c r="L33" s="55" t="n">
        <f aca="false">'Raw Data Consolidated'!L116</f>
        <v>0</v>
      </c>
      <c r="M33" s="55" t="n">
        <f aca="false">'Raw Data Consolidated'!M116</f>
        <v>0</v>
      </c>
      <c r="N33" s="56" t="n">
        <f aca="false">SUM(B33:M33)</f>
        <v>0</v>
      </c>
    </row>
    <row r="34" customFormat="false" ht="15.75" hidden="false" customHeight="true" outlineLevel="0" collapsed="false"/>
    <row r="35" customFormat="false" ht="15.75" hidden="false" customHeight="true" outlineLevel="0" collapsed="false">
      <c r="A35" s="57" t="str">
        <f aca="false">LEFT('Raw Data Consolidated'!A117, FIND("|", 'Raw Data Consolidated'!A117)-1)</f>
        <v>4 (A) ITC Available - (3) Inward supplies liable to reverse charge (other than 1 and 2) </v>
      </c>
      <c r="B35" s="57"/>
      <c r="C35" s="57"/>
      <c r="D35" s="57"/>
      <c r="E35" s="57"/>
      <c r="F35" s="57"/>
      <c r="G35" s="57"/>
      <c r="H35" s="57"/>
      <c r="I35" s="57"/>
      <c r="J35" s="57"/>
      <c r="K35" s="57"/>
      <c r="L35" s="57"/>
      <c r="M35" s="57"/>
      <c r="N35" s="57"/>
    </row>
    <row r="36" customFormat="false" ht="15" hidden="false" customHeight="false" outlineLevel="0" collapsed="false">
      <c r="A36" s="51" t="str">
        <f aca="false">RIGHT('Raw Data Consolidated'!A117, LEN('Raw Data Consolidated'!A117) - FIND("|", 'Raw Data Consolidated'!A117) - 1)</f>
        <v>IGST</v>
      </c>
      <c r="B36" s="52" t="n">
        <f aca="false">'Raw Data Consolidated'!B117</f>
        <v>0</v>
      </c>
      <c r="C36" s="52" t="n">
        <f aca="false">'Raw Data Consolidated'!C117</f>
        <v>0</v>
      </c>
      <c r="D36" s="52" t="n">
        <f aca="false">'Raw Data Consolidated'!D117</f>
        <v>0</v>
      </c>
      <c r="E36" s="52" t="n">
        <f aca="false">'Raw Data Consolidated'!E117</f>
        <v>0</v>
      </c>
      <c r="F36" s="52" t="n">
        <f aca="false">'Raw Data Consolidated'!F117</f>
        <v>0</v>
      </c>
      <c r="G36" s="52" t="n">
        <f aca="false">'Raw Data Consolidated'!G117</f>
        <v>0</v>
      </c>
      <c r="H36" s="52" t="n">
        <f aca="false">'Raw Data Consolidated'!H117</f>
        <v>0</v>
      </c>
      <c r="I36" s="52" t="n">
        <f aca="false">'Raw Data Consolidated'!I117</f>
        <v>0</v>
      </c>
      <c r="J36" s="52" t="n">
        <f aca="false">'Raw Data Consolidated'!J117</f>
        <v>0</v>
      </c>
      <c r="K36" s="52" t="n">
        <f aca="false">'Raw Data Consolidated'!K117</f>
        <v>0</v>
      </c>
      <c r="L36" s="52" t="n">
        <f aca="false">'Raw Data Consolidated'!L117</f>
        <v>0</v>
      </c>
      <c r="M36" s="52" t="n">
        <f aca="false">'Raw Data Consolidated'!M117</f>
        <v>0</v>
      </c>
      <c r="N36" s="53" t="n">
        <f aca="false">SUM(B36:M36)</f>
        <v>0</v>
      </c>
    </row>
    <row r="37" customFormat="false" ht="15" hidden="false" customHeight="false" outlineLevel="0" collapsed="false">
      <c r="A37" s="51" t="str">
        <f aca="false">RIGHT('Raw Data Consolidated'!A118, LEN('Raw Data Consolidated'!A118) - FIND("|", 'Raw Data Consolidated'!A118) - 1)</f>
        <v>CGST</v>
      </c>
      <c r="B37" s="52" t="n">
        <f aca="false">'Raw Data Consolidated'!B118</f>
        <v>0</v>
      </c>
      <c r="C37" s="52" t="n">
        <f aca="false">'Raw Data Consolidated'!C118</f>
        <v>0</v>
      </c>
      <c r="D37" s="52" t="n">
        <f aca="false">'Raw Data Consolidated'!D118</f>
        <v>0</v>
      </c>
      <c r="E37" s="52" t="n">
        <f aca="false">'Raw Data Consolidated'!E118</f>
        <v>3960</v>
      </c>
      <c r="F37" s="52" t="n">
        <f aca="false">'Raw Data Consolidated'!F118</f>
        <v>35264</v>
      </c>
      <c r="G37" s="52" t="n">
        <f aca="false">'Raw Data Consolidated'!G118</f>
        <v>34005</v>
      </c>
      <c r="H37" s="52" t="n">
        <f aca="false">'Raw Data Consolidated'!H118</f>
        <v>0</v>
      </c>
      <c r="I37" s="52" t="n">
        <f aca="false">'Raw Data Consolidated'!I118</f>
        <v>2631663.4</v>
      </c>
      <c r="J37" s="52" t="n">
        <f aca="false">'Raw Data Consolidated'!J118</f>
        <v>1516885.26</v>
      </c>
      <c r="K37" s="52" t="n">
        <f aca="false">'Raw Data Consolidated'!K118</f>
        <v>5301749.99</v>
      </c>
      <c r="L37" s="52" t="n">
        <f aca="false">'Raw Data Consolidated'!L118</f>
        <v>1882882.92</v>
      </c>
      <c r="M37" s="52" t="n">
        <f aca="false">'Raw Data Consolidated'!M118</f>
        <v>1256572.39</v>
      </c>
      <c r="N37" s="53" t="n">
        <f aca="false">SUM(B37:M37)</f>
        <v>12662982.96</v>
      </c>
    </row>
    <row r="38" customFormat="false" ht="15" hidden="false" customHeight="false" outlineLevel="0" collapsed="false">
      <c r="A38" s="51" t="str">
        <f aca="false">RIGHT('Raw Data Consolidated'!A119, LEN('Raw Data Consolidated'!A119) - FIND("|", 'Raw Data Consolidated'!A119) - 1)</f>
        <v>SGST</v>
      </c>
      <c r="B38" s="52" t="n">
        <f aca="false">'Raw Data Consolidated'!B119</f>
        <v>0</v>
      </c>
      <c r="C38" s="52" t="n">
        <f aca="false">'Raw Data Consolidated'!C119</f>
        <v>0</v>
      </c>
      <c r="D38" s="52" t="n">
        <f aca="false">'Raw Data Consolidated'!D119</f>
        <v>0</v>
      </c>
      <c r="E38" s="52" t="n">
        <f aca="false">'Raw Data Consolidated'!E119</f>
        <v>3960</v>
      </c>
      <c r="F38" s="52" t="n">
        <f aca="false">'Raw Data Consolidated'!F119</f>
        <v>35264</v>
      </c>
      <c r="G38" s="52" t="n">
        <f aca="false">'Raw Data Consolidated'!G119</f>
        <v>34005</v>
      </c>
      <c r="H38" s="52" t="n">
        <f aca="false">'Raw Data Consolidated'!H119</f>
        <v>0</v>
      </c>
      <c r="I38" s="52" t="n">
        <f aca="false">'Raw Data Consolidated'!I119</f>
        <v>2631663.4</v>
      </c>
      <c r="J38" s="52" t="n">
        <f aca="false">'Raw Data Consolidated'!J119</f>
        <v>1516885.26</v>
      </c>
      <c r="K38" s="52" t="n">
        <f aca="false">'Raw Data Consolidated'!K119</f>
        <v>5301749.99</v>
      </c>
      <c r="L38" s="52" t="n">
        <f aca="false">'Raw Data Consolidated'!L119</f>
        <v>1882882.92</v>
      </c>
      <c r="M38" s="52" t="n">
        <f aca="false">'Raw Data Consolidated'!M119</f>
        <v>1256572.39</v>
      </c>
      <c r="N38" s="53" t="n">
        <f aca="false">SUM(B38:M38)</f>
        <v>12662982.96</v>
      </c>
    </row>
    <row r="39" customFormat="false" ht="15.75" hidden="false" customHeight="true" outlineLevel="0" collapsed="false">
      <c r="A39" s="54" t="str">
        <f aca="false">RIGHT('Raw Data Consolidated'!A120, LEN('Raw Data Consolidated'!A120) - FIND("|", 'Raw Data Consolidated'!A120) - 1)</f>
        <v>Cess</v>
      </c>
      <c r="B39" s="55" t="n">
        <f aca="false">'Raw Data Consolidated'!B120</f>
        <v>0</v>
      </c>
      <c r="C39" s="55" t="n">
        <f aca="false">'Raw Data Consolidated'!C120</f>
        <v>0</v>
      </c>
      <c r="D39" s="55" t="n">
        <f aca="false">'Raw Data Consolidated'!D120</f>
        <v>0</v>
      </c>
      <c r="E39" s="55" t="n">
        <f aca="false">'Raw Data Consolidated'!E120</f>
        <v>0</v>
      </c>
      <c r="F39" s="55" t="n">
        <f aca="false">'Raw Data Consolidated'!F120</f>
        <v>0</v>
      </c>
      <c r="G39" s="55" t="n">
        <f aca="false">'Raw Data Consolidated'!G120</f>
        <v>0</v>
      </c>
      <c r="H39" s="55" t="n">
        <f aca="false">'Raw Data Consolidated'!H120</f>
        <v>0</v>
      </c>
      <c r="I39" s="55" t="n">
        <f aca="false">'Raw Data Consolidated'!I120</f>
        <v>0</v>
      </c>
      <c r="J39" s="55" t="n">
        <f aca="false">'Raw Data Consolidated'!J120</f>
        <v>0</v>
      </c>
      <c r="K39" s="55" t="n">
        <f aca="false">'Raw Data Consolidated'!K120</f>
        <v>0</v>
      </c>
      <c r="L39" s="55" t="n">
        <f aca="false">'Raw Data Consolidated'!L120</f>
        <v>0</v>
      </c>
      <c r="M39" s="55" t="n">
        <f aca="false">'Raw Data Consolidated'!M120</f>
        <v>0</v>
      </c>
      <c r="N39" s="56" t="n">
        <f aca="false">SUM(B39:M39)</f>
        <v>0</v>
      </c>
    </row>
    <row r="40" customFormat="false" ht="15.75" hidden="false" customHeight="true" outlineLevel="0" collapsed="false"/>
    <row r="41" customFormat="false" ht="15.75" hidden="false" customHeight="true" outlineLevel="0" collapsed="false">
      <c r="A41" s="57" t="str">
        <f aca="false">LEFT('Raw Data Consolidated'!A121, FIND("|", 'Raw Data Consolidated'!A121)-1)</f>
        <v>4 (A) ITC Available - (4) Inward supplies from ISD </v>
      </c>
      <c r="B41" s="57"/>
      <c r="C41" s="57"/>
      <c r="D41" s="57"/>
      <c r="E41" s="57"/>
      <c r="F41" s="57"/>
      <c r="G41" s="57"/>
      <c r="H41" s="57"/>
      <c r="I41" s="57"/>
      <c r="J41" s="57"/>
      <c r="K41" s="57"/>
      <c r="L41" s="57"/>
      <c r="M41" s="57"/>
      <c r="N41" s="57"/>
    </row>
    <row r="42" customFormat="false" ht="15" hidden="false" customHeight="false" outlineLevel="0" collapsed="false">
      <c r="A42" s="51" t="str">
        <f aca="false">RIGHT('Raw Data Consolidated'!A121, LEN('Raw Data Consolidated'!A121) - FIND("|", 'Raw Data Consolidated'!A121) - 1)</f>
        <v>IGST</v>
      </c>
      <c r="B42" s="52" t="n">
        <f aca="false">'Raw Data Consolidated'!B121</f>
        <v>0</v>
      </c>
      <c r="C42" s="52" t="n">
        <f aca="false">'Raw Data Consolidated'!C121</f>
        <v>0</v>
      </c>
      <c r="D42" s="52" t="n">
        <f aca="false">'Raw Data Consolidated'!D121</f>
        <v>0</v>
      </c>
      <c r="E42" s="52" t="n">
        <f aca="false">'Raw Data Consolidated'!E121</f>
        <v>0</v>
      </c>
      <c r="F42" s="52" t="n">
        <f aca="false">'Raw Data Consolidated'!F121</f>
        <v>0</v>
      </c>
      <c r="G42" s="52" t="n">
        <f aca="false">'Raw Data Consolidated'!G121</f>
        <v>0</v>
      </c>
      <c r="H42" s="52" t="n">
        <f aca="false">'Raw Data Consolidated'!H121</f>
        <v>0</v>
      </c>
      <c r="I42" s="52" t="n">
        <f aca="false">'Raw Data Consolidated'!I121</f>
        <v>0</v>
      </c>
      <c r="J42" s="52" t="n">
        <f aca="false">'Raw Data Consolidated'!J121</f>
        <v>0</v>
      </c>
      <c r="K42" s="52" t="n">
        <f aca="false">'Raw Data Consolidated'!K121</f>
        <v>0</v>
      </c>
      <c r="L42" s="52" t="n">
        <f aca="false">'Raw Data Consolidated'!L121</f>
        <v>10075.58</v>
      </c>
      <c r="M42" s="52" t="n">
        <f aca="false">'Raw Data Consolidated'!M121</f>
        <v>0</v>
      </c>
      <c r="N42" s="53" t="n">
        <f aca="false">SUM(B42:M42)</f>
        <v>10075.58</v>
      </c>
    </row>
    <row r="43" customFormat="false" ht="15" hidden="false" customHeight="false" outlineLevel="0" collapsed="false">
      <c r="A43" s="51" t="str">
        <f aca="false">RIGHT('Raw Data Consolidated'!A122, LEN('Raw Data Consolidated'!A122) - FIND("|", 'Raw Data Consolidated'!A122) - 1)</f>
        <v>CGST</v>
      </c>
      <c r="B43" s="52" t="n">
        <f aca="false">'Raw Data Consolidated'!B122</f>
        <v>0</v>
      </c>
      <c r="C43" s="52" t="n">
        <f aca="false">'Raw Data Consolidated'!C122</f>
        <v>0</v>
      </c>
      <c r="D43" s="52" t="n">
        <f aca="false">'Raw Data Consolidated'!D122</f>
        <v>0</v>
      </c>
      <c r="E43" s="52" t="n">
        <f aca="false">'Raw Data Consolidated'!E122</f>
        <v>0</v>
      </c>
      <c r="F43" s="52" t="n">
        <f aca="false">'Raw Data Consolidated'!F122</f>
        <v>0</v>
      </c>
      <c r="G43" s="52" t="n">
        <f aca="false">'Raw Data Consolidated'!G122</f>
        <v>0</v>
      </c>
      <c r="H43" s="52" t="n">
        <f aca="false">'Raw Data Consolidated'!H122</f>
        <v>0</v>
      </c>
      <c r="I43" s="52" t="n">
        <f aca="false">'Raw Data Consolidated'!I122</f>
        <v>0</v>
      </c>
      <c r="J43" s="52" t="n">
        <f aca="false">'Raw Data Consolidated'!J122</f>
        <v>0</v>
      </c>
      <c r="K43" s="52" t="n">
        <f aca="false">'Raw Data Consolidated'!K122</f>
        <v>0</v>
      </c>
      <c r="L43" s="52" t="n">
        <f aca="false">'Raw Data Consolidated'!L122</f>
        <v>9057322.9</v>
      </c>
      <c r="M43" s="52" t="n">
        <f aca="false">'Raw Data Consolidated'!M122</f>
        <v>0</v>
      </c>
      <c r="N43" s="53" t="n">
        <f aca="false">SUM(B43:M43)</f>
        <v>9057322.9</v>
      </c>
    </row>
    <row r="44" customFormat="false" ht="15" hidden="false" customHeight="false" outlineLevel="0" collapsed="false">
      <c r="A44" s="51" t="str">
        <f aca="false">RIGHT('Raw Data Consolidated'!A123, LEN('Raw Data Consolidated'!A123) - FIND("|", 'Raw Data Consolidated'!A123) - 1)</f>
        <v>SGST</v>
      </c>
      <c r="B44" s="52" t="n">
        <f aca="false">'Raw Data Consolidated'!B123</f>
        <v>0</v>
      </c>
      <c r="C44" s="52" t="n">
        <f aca="false">'Raw Data Consolidated'!C123</f>
        <v>0</v>
      </c>
      <c r="D44" s="52" t="n">
        <f aca="false">'Raw Data Consolidated'!D123</f>
        <v>0</v>
      </c>
      <c r="E44" s="52" t="n">
        <f aca="false">'Raw Data Consolidated'!E123</f>
        <v>0</v>
      </c>
      <c r="F44" s="52" t="n">
        <f aca="false">'Raw Data Consolidated'!F123</f>
        <v>0</v>
      </c>
      <c r="G44" s="52" t="n">
        <f aca="false">'Raw Data Consolidated'!G123</f>
        <v>0</v>
      </c>
      <c r="H44" s="52" t="n">
        <f aca="false">'Raw Data Consolidated'!H123</f>
        <v>0</v>
      </c>
      <c r="I44" s="52" t="n">
        <f aca="false">'Raw Data Consolidated'!I123</f>
        <v>0</v>
      </c>
      <c r="J44" s="52" t="n">
        <f aca="false">'Raw Data Consolidated'!J123</f>
        <v>0</v>
      </c>
      <c r="K44" s="52" t="n">
        <f aca="false">'Raw Data Consolidated'!K123</f>
        <v>0</v>
      </c>
      <c r="L44" s="52" t="n">
        <f aca="false">'Raw Data Consolidated'!L123</f>
        <v>9057322.9</v>
      </c>
      <c r="M44" s="52" t="n">
        <f aca="false">'Raw Data Consolidated'!M123</f>
        <v>0</v>
      </c>
      <c r="N44" s="53" t="n">
        <f aca="false">SUM(B44:M44)</f>
        <v>9057322.9</v>
      </c>
    </row>
    <row r="45" customFormat="false" ht="15.75" hidden="false" customHeight="true" outlineLevel="0" collapsed="false">
      <c r="A45" s="54" t="str">
        <f aca="false">RIGHT('Raw Data Consolidated'!A124, LEN('Raw Data Consolidated'!A124) - FIND("|", 'Raw Data Consolidated'!A124) - 1)</f>
        <v>Cess</v>
      </c>
      <c r="B45" s="55" t="n">
        <f aca="false">'Raw Data Consolidated'!B124</f>
        <v>0</v>
      </c>
      <c r="C45" s="55" t="n">
        <f aca="false">'Raw Data Consolidated'!C124</f>
        <v>0</v>
      </c>
      <c r="D45" s="55" t="n">
        <f aca="false">'Raw Data Consolidated'!D124</f>
        <v>0</v>
      </c>
      <c r="E45" s="55" t="n">
        <f aca="false">'Raw Data Consolidated'!E124</f>
        <v>0</v>
      </c>
      <c r="F45" s="55" t="n">
        <f aca="false">'Raw Data Consolidated'!F124</f>
        <v>0</v>
      </c>
      <c r="G45" s="55" t="n">
        <f aca="false">'Raw Data Consolidated'!G124</f>
        <v>0</v>
      </c>
      <c r="H45" s="55" t="n">
        <f aca="false">'Raw Data Consolidated'!H124</f>
        <v>0</v>
      </c>
      <c r="I45" s="55" t="n">
        <f aca="false">'Raw Data Consolidated'!I124</f>
        <v>0</v>
      </c>
      <c r="J45" s="55" t="n">
        <f aca="false">'Raw Data Consolidated'!J124</f>
        <v>0</v>
      </c>
      <c r="K45" s="55" t="n">
        <f aca="false">'Raw Data Consolidated'!K124</f>
        <v>0</v>
      </c>
      <c r="L45" s="55" t="n">
        <f aca="false">'Raw Data Consolidated'!L124</f>
        <v>0</v>
      </c>
      <c r="M45" s="55" t="n">
        <f aca="false">'Raw Data Consolidated'!M124</f>
        <v>0</v>
      </c>
      <c r="N45" s="56" t="n">
        <f aca="false">SUM(B45:M45)</f>
        <v>0</v>
      </c>
    </row>
    <row r="46" customFormat="false" ht="15.75" hidden="false" customHeight="true" outlineLevel="0" collapsed="false"/>
    <row r="47" customFormat="false" ht="15.75" hidden="false" customHeight="true" outlineLevel="0" collapsed="false">
      <c r="A47" s="57" t="str">
        <f aca="false">LEFT('Raw Data Consolidated'!A125, FIND("|", 'Raw Data Consolidated'!A125)-1)</f>
        <v>4 (A) ITC Available - (5) All other ITC </v>
      </c>
      <c r="B47" s="57"/>
      <c r="C47" s="57"/>
      <c r="D47" s="57"/>
      <c r="E47" s="57"/>
      <c r="F47" s="57"/>
      <c r="G47" s="57"/>
      <c r="H47" s="57"/>
      <c r="I47" s="57"/>
      <c r="J47" s="57"/>
      <c r="K47" s="57"/>
      <c r="L47" s="57"/>
      <c r="M47" s="57"/>
      <c r="N47" s="57"/>
    </row>
    <row r="48" customFormat="false" ht="15" hidden="false" customHeight="false" outlineLevel="0" collapsed="false">
      <c r="A48" s="51" t="str">
        <f aca="false">RIGHT('Raw Data Consolidated'!A125, LEN('Raw Data Consolidated'!A125) - FIND("|", 'Raw Data Consolidated'!A125) - 1)</f>
        <v>IGST</v>
      </c>
      <c r="B48" s="52" t="n">
        <f aca="false">'Raw Data Consolidated'!B125</f>
        <v>0</v>
      </c>
      <c r="C48" s="52" t="n">
        <f aca="false">'Raw Data Consolidated'!C125</f>
        <v>0</v>
      </c>
      <c r="D48" s="52" t="n">
        <f aca="false">'Raw Data Consolidated'!D125</f>
        <v>0</v>
      </c>
      <c r="E48" s="52" t="n">
        <f aca="false">'Raw Data Consolidated'!E125</f>
        <v>0</v>
      </c>
      <c r="F48" s="52" t="n">
        <f aca="false">'Raw Data Consolidated'!F125</f>
        <v>0</v>
      </c>
      <c r="G48" s="52" t="n">
        <f aca="false">'Raw Data Consolidated'!G125</f>
        <v>0</v>
      </c>
      <c r="H48" s="52" t="n">
        <f aca="false">'Raw Data Consolidated'!H125</f>
        <v>0</v>
      </c>
      <c r="I48" s="52" t="n">
        <f aca="false">'Raw Data Consolidated'!I125</f>
        <v>78078.43</v>
      </c>
      <c r="J48" s="52" t="n">
        <f aca="false">'Raw Data Consolidated'!J125</f>
        <v>0</v>
      </c>
      <c r="K48" s="52" t="n">
        <f aca="false">'Raw Data Consolidated'!K125</f>
        <v>4815.2</v>
      </c>
      <c r="L48" s="52" t="n">
        <f aca="false">'Raw Data Consolidated'!L125</f>
        <v>0</v>
      </c>
      <c r="M48" s="52" t="n">
        <f aca="false">'Raw Data Consolidated'!M125</f>
        <v>39695</v>
      </c>
      <c r="N48" s="53" t="n">
        <f aca="false">SUM(B48:M48)</f>
        <v>122588.63</v>
      </c>
    </row>
    <row r="49" customFormat="false" ht="15" hidden="false" customHeight="false" outlineLevel="0" collapsed="false">
      <c r="A49" s="51" t="str">
        <f aca="false">RIGHT('Raw Data Consolidated'!A126, LEN('Raw Data Consolidated'!A126) - FIND("|", 'Raw Data Consolidated'!A126) - 1)</f>
        <v>CGST</v>
      </c>
      <c r="B49" s="52" t="n">
        <f aca="false">'Raw Data Consolidated'!B126</f>
        <v>0</v>
      </c>
      <c r="C49" s="52" t="n">
        <f aca="false">'Raw Data Consolidated'!C126</f>
        <v>0</v>
      </c>
      <c r="D49" s="52" t="n">
        <f aca="false">'Raw Data Consolidated'!D126</f>
        <v>0</v>
      </c>
      <c r="E49" s="52" t="n">
        <f aca="false">'Raw Data Consolidated'!E126</f>
        <v>14016</v>
      </c>
      <c r="F49" s="52" t="n">
        <f aca="false">'Raw Data Consolidated'!F126</f>
        <v>18719</v>
      </c>
      <c r="G49" s="52" t="n">
        <f aca="false">'Raw Data Consolidated'!G126</f>
        <v>15345</v>
      </c>
      <c r="H49" s="52" t="n">
        <f aca="false">'Raw Data Consolidated'!H126</f>
        <v>35431.4</v>
      </c>
      <c r="I49" s="52" t="n">
        <f aca="false">'Raw Data Consolidated'!I126</f>
        <v>731575.46</v>
      </c>
      <c r="J49" s="52" t="n">
        <f aca="false">'Raw Data Consolidated'!J126</f>
        <v>1312064.08</v>
      </c>
      <c r="K49" s="52" t="n">
        <f aca="false">'Raw Data Consolidated'!K126</f>
        <v>6936595.06</v>
      </c>
      <c r="L49" s="52" t="n">
        <f aca="false">'Raw Data Consolidated'!L126</f>
        <v>0</v>
      </c>
      <c r="M49" s="52" t="n">
        <f aca="false">'Raw Data Consolidated'!M126</f>
        <v>8090953.24</v>
      </c>
      <c r="N49" s="53" t="n">
        <f aca="false">SUM(B49:M49)</f>
        <v>17154699.24</v>
      </c>
    </row>
    <row r="50" customFormat="false" ht="15" hidden="false" customHeight="false" outlineLevel="0" collapsed="false">
      <c r="A50" s="51" t="str">
        <f aca="false">RIGHT('Raw Data Consolidated'!A127, LEN('Raw Data Consolidated'!A127) - FIND("|", 'Raw Data Consolidated'!A127) - 1)</f>
        <v>SGST</v>
      </c>
      <c r="B50" s="52" t="n">
        <f aca="false">'Raw Data Consolidated'!B127</f>
        <v>0</v>
      </c>
      <c r="C50" s="52" t="n">
        <f aca="false">'Raw Data Consolidated'!C127</f>
        <v>0</v>
      </c>
      <c r="D50" s="52" t="n">
        <f aca="false">'Raw Data Consolidated'!D127</f>
        <v>0</v>
      </c>
      <c r="E50" s="52" t="n">
        <f aca="false">'Raw Data Consolidated'!E127</f>
        <v>1957818</v>
      </c>
      <c r="F50" s="52" t="n">
        <f aca="false">'Raw Data Consolidated'!F127</f>
        <v>18719</v>
      </c>
      <c r="G50" s="52" t="n">
        <f aca="false">'Raw Data Consolidated'!G127</f>
        <v>15345</v>
      </c>
      <c r="H50" s="52" t="n">
        <f aca="false">'Raw Data Consolidated'!H127</f>
        <v>35431.4</v>
      </c>
      <c r="I50" s="52" t="n">
        <f aca="false">'Raw Data Consolidated'!I127</f>
        <v>731575.46</v>
      </c>
      <c r="J50" s="52" t="n">
        <f aca="false">'Raw Data Consolidated'!J127</f>
        <v>1312064.08</v>
      </c>
      <c r="K50" s="52" t="n">
        <f aca="false">'Raw Data Consolidated'!K127</f>
        <v>6936595.06</v>
      </c>
      <c r="L50" s="52" t="n">
        <f aca="false">'Raw Data Consolidated'!L127</f>
        <v>0</v>
      </c>
      <c r="M50" s="52" t="n">
        <f aca="false">'Raw Data Consolidated'!M127</f>
        <v>8090953.24</v>
      </c>
      <c r="N50" s="53" t="n">
        <f aca="false">SUM(B50:M50)</f>
        <v>19098501.24</v>
      </c>
    </row>
    <row r="51" customFormat="false" ht="15.75" hidden="false" customHeight="true" outlineLevel="0" collapsed="false">
      <c r="A51" s="54" t="str">
        <f aca="false">RIGHT('Raw Data Consolidated'!A128, LEN('Raw Data Consolidated'!A128) - FIND("|", 'Raw Data Consolidated'!A128) - 1)</f>
        <v>Cess</v>
      </c>
      <c r="B51" s="55" t="n">
        <f aca="false">'Raw Data Consolidated'!B128</f>
        <v>0</v>
      </c>
      <c r="C51" s="55" t="n">
        <f aca="false">'Raw Data Consolidated'!C128</f>
        <v>0</v>
      </c>
      <c r="D51" s="55" t="n">
        <f aca="false">'Raw Data Consolidated'!D128</f>
        <v>0</v>
      </c>
      <c r="E51" s="55" t="n">
        <f aca="false">'Raw Data Consolidated'!E128</f>
        <v>0</v>
      </c>
      <c r="F51" s="55" t="n">
        <f aca="false">'Raw Data Consolidated'!F128</f>
        <v>0</v>
      </c>
      <c r="G51" s="55" t="n">
        <f aca="false">'Raw Data Consolidated'!G128</f>
        <v>0</v>
      </c>
      <c r="H51" s="55" t="n">
        <f aca="false">'Raw Data Consolidated'!H128</f>
        <v>0</v>
      </c>
      <c r="I51" s="55" t="n">
        <f aca="false">'Raw Data Consolidated'!I128</f>
        <v>0</v>
      </c>
      <c r="J51" s="55" t="n">
        <f aca="false">'Raw Data Consolidated'!J128</f>
        <v>0</v>
      </c>
      <c r="K51" s="55" t="n">
        <f aca="false">'Raw Data Consolidated'!K128</f>
        <v>0</v>
      </c>
      <c r="L51" s="55" t="n">
        <f aca="false">'Raw Data Consolidated'!L128</f>
        <v>0</v>
      </c>
      <c r="M51" s="55" t="n">
        <f aca="false">'Raw Data Consolidated'!M128</f>
        <v>0</v>
      </c>
      <c r="N51" s="56" t="n">
        <f aca="false">SUM(B51:M51)</f>
        <v>0</v>
      </c>
    </row>
    <row r="52" customFormat="false" ht="15.75" hidden="false" customHeight="true" outlineLevel="0" collapsed="false"/>
    <row r="53" customFormat="false" ht="15.75" hidden="false" customHeight="true" outlineLevel="0" collapsed="false">
      <c r="A53" s="57" t="str">
        <f aca="false">LEFT('Raw Data Consolidated'!A129, FIND("|", 'Raw Data Consolidated'!A129)-1)</f>
        <v>4 (B) ITC Reversed - (1) As per rules 42 and 43 of CGST Rules </v>
      </c>
      <c r="B53" s="57"/>
      <c r="C53" s="57"/>
      <c r="D53" s="57"/>
      <c r="E53" s="57"/>
      <c r="F53" s="57"/>
      <c r="G53" s="57"/>
      <c r="H53" s="57"/>
      <c r="I53" s="57"/>
      <c r="J53" s="57"/>
      <c r="K53" s="57"/>
      <c r="L53" s="57"/>
      <c r="M53" s="57"/>
      <c r="N53" s="57"/>
    </row>
    <row r="54" customFormat="false" ht="15" hidden="false" customHeight="false" outlineLevel="0" collapsed="false">
      <c r="A54" s="51" t="str">
        <f aca="false">RIGHT('Raw Data Consolidated'!A129, LEN('Raw Data Consolidated'!A129) - FIND("|", 'Raw Data Consolidated'!A129) - 1)</f>
        <v>IGST</v>
      </c>
      <c r="B54" s="52" t="n">
        <f aca="false">'Raw Data Consolidated'!B129</f>
        <v>0</v>
      </c>
      <c r="C54" s="52" t="n">
        <f aca="false">'Raw Data Consolidated'!C129</f>
        <v>0</v>
      </c>
      <c r="D54" s="52" t="n">
        <f aca="false">'Raw Data Consolidated'!D129</f>
        <v>0</v>
      </c>
      <c r="E54" s="52" t="n">
        <f aca="false">'Raw Data Consolidated'!E129</f>
        <v>0</v>
      </c>
      <c r="F54" s="52" t="n">
        <f aca="false">'Raw Data Consolidated'!F129</f>
        <v>0</v>
      </c>
      <c r="G54" s="52" t="n">
        <f aca="false">'Raw Data Consolidated'!G129</f>
        <v>0</v>
      </c>
      <c r="H54" s="52" t="n">
        <f aca="false">'Raw Data Consolidated'!H129</f>
        <v>0</v>
      </c>
      <c r="I54" s="52" t="n">
        <f aca="false">'Raw Data Consolidated'!I129</f>
        <v>0</v>
      </c>
      <c r="J54" s="52" t="n">
        <f aca="false">'Raw Data Consolidated'!J129</f>
        <v>0</v>
      </c>
      <c r="K54" s="52" t="n">
        <f aca="false">'Raw Data Consolidated'!K129</f>
        <v>0</v>
      </c>
      <c r="L54" s="52" t="n">
        <f aca="false">'Raw Data Consolidated'!L129</f>
        <v>0</v>
      </c>
      <c r="M54" s="52" t="n">
        <f aca="false">'Raw Data Consolidated'!M129</f>
        <v>0</v>
      </c>
      <c r="N54" s="53" t="n">
        <f aca="false">SUM(B54:M54)</f>
        <v>0</v>
      </c>
    </row>
    <row r="55" customFormat="false" ht="15" hidden="false" customHeight="false" outlineLevel="0" collapsed="false">
      <c r="A55" s="51" t="str">
        <f aca="false">RIGHT('Raw Data Consolidated'!A130, LEN('Raw Data Consolidated'!A130) - FIND("|", 'Raw Data Consolidated'!A130) - 1)</f>
        <v>CGST</v>
      </c>
      <c r="B55" s="52" t="n">
        <f aca="false">'Raw Data Consolidated'!B130</f>
        <v>0</v>
      </c>
      <c r="C55" s="52" t="n">
        <f aca="false">'Raw Data Consolidated'!C130</f>
        <v>0</v>
      </c>
      <c r="D55" s="52" t="n">
        <f aca="false">'Raw Data Consolidated'!D130</f>
        <v>0</v>
      </c>
      <c r="E55" s="52" t="n">
        <f aca="false">'Raw Data Consolidated'!E130</f>
        <v>0</v>
      </c>
      <c r="F55" s="52" t="n">
        <f aca="false">'Raw Data Consolidated'!F130</f>
        <v>0</v>
      </c>
      <c r="G55" s="52" t="n">
        <f aca="false">'Raw Data Consolidated'!G130</f>
        <v>0</v>
      </c>
      <c r="H55" s="52" t="n">
        <f aca="false">'Raw Data Consolidated'!H130</f>
        <v>0</v>
      </c>
      <c r="I55" s="52" t="n">
        <f aca="false">'Raw Data Consolidated'!I130</f>
        <v>0</v>
      </c>
      <c r="J55" s="52" t="n">
        <f aca="false">'Raw Data Consolidated'!J130</f>
        <v>0</v>
      </c>
      <c r="K55" s="52" t="n">
        <f aca="false">'Raw Data Consolidated'!K130</f>
        <v>0</v>
      </c>
      <c r="L55" s="52" t="n">
        <f aca="false">'Raw Data Consolidated'!L130</f>
        <v>0</v>
      </c>
      <c r="M55" s="52" t="n">
        <f aca="false">'Raw Data Consolidated'!M130</f>
        <v>0</v>
      </c>
      <c r="N55" s="53" t="n">
        <f aca="false">SUM(B55:M55)</f>
        <v>0</v>
      </c>
    </row>
    <row r="56" customFormat="false" ht="15" hidden="false" customHeight="false" outlineLevel="0" collapsed="false">
      <c r="A56" s="51" t="str">
        <f aca="false">RIGHT('Raw Data Consolidated'!A131, LEN('Raw Data Consolidated'!A131) - FIND("|", 'Raw Data Consolidated'!A131) - 1)</f>
        <v>SGST</v>
      </c>
      <c r="B56" s="52" t="n">
        <f aca="false">'Raw Data Consolidated'!B131</f>
        <v>0</v>
      </c>
      <c r="C56" s="52" t="n">
        <f aca="false">'Raw Data Consolidated'!C131</f>
        <v>0</v>
      </c>
      <c r="D56" s="52" t="n">
        <f aca="false">'Raw Data Consolidated'!D131</f>
        <v>0</v>
      </c>
      <c r="E56" s="52" t="n">
        <f aca="false">'Raw Data Consolidated'!E131</f>
        <v>0</v>
      </c>
      <c r="F56" s="52" t="n">
        <f aca="false">'Raw Data Consolidated'!F131</f>
        <v>0</v>
      </c>
      <c r="G56" s="52" t="n">
        <f aca="false">'Raw Data Consolidated'!G131</f>
        <v>0</v>
      </c>
      <c r="H56" s="52" t="n">
        <f aca="false">'Raw Data Consolidated'!H131</f>
        <v>0</v>
      </c>
      <c r="I56" s="52" t="n">
        <f aca="false">'Raw Data Consolidated'!I131</f>
        <v>0</v>
      </c>
      <c r="J56" s="52" t="n">
        <f aca="false">'Raw Data Consolidated'!J131</f>
        <v>0</v>
      </c>
      <c r="K56" s="52" t="n">
        <f aca="false">'Raw Data Consolidated'!K131</f>
        <v>0</v>
      </c>
      <c r="L56" s="52" t="n">
        <f aca="false">'Raw Data Consolidated'!L131</f>
        <v>0</v>
      </c>
      <c r="M56" s="52" t="n">
        <f aca="false">'Raw Data Consolidated'!M131</f>
        <v>0</v>
      </c>
      <c r="N56" s="53" t="n">
        <f aca="false">SUM(B56:M56)</f>
        <v>0</v>
      </c>
    </row>
    <row r="57" customFormat="false" ht="15.75" hidden="false" customHeight="true" outlineLevel="0" collapsed="false">
      <c r="A57" s="54" t="str">
        <f aca="false">RIGHT('Raw Data Consolidated'!A132, LEN('Raw Data Consolidated'!A132) - FIND("|", 'Raw Data Consolidated'!A132) - 1)</f>
        <v>Cess</v>
      </c>
      <c r="B57" s="55" t="n">
        <f aca="false">'Raw Data Consolidated'!B132</f>
        <v>0</v>
      </c>
      <c r="C57" s="55" t="n">
        <f aca="false">'Raw Data Consolidated'!C132</f>
        <v>0</v>
      </c>
      <c r="D57" s="55" t="n">
        <f aca="false">'Raw Data Consolidated'!D132</f>
        <v>0</v>
      </c>
      <c r="E57" s="55" t="n">
        <f aca="false">'Raw Data Consolidated'!E132</f>
        <v>0</v>
      </c>
      <c r="F57" s="55" t="n">
        <f aca="false">'Raw Data Consolidated'!F132</f>
        <v>0</v>
      </c>
      <c r="G57" s="55" t="n">
        <f aca="false">'Raw Data Consolidated'!G132</f>
        <v>0</v>
      </c>
      <c r="H57" s="55" t="n">
        <f aca="false">'Raw Data Consolidated'!H132</f>
        <v>0</v>
      </c>
      <c r="I57" s="55" t="n">
        <f aca="false">'Raw Data Consolidated'!I132</f>
        <v>0</v>
      </c>
      <c r="J57" s="55" t="n">
        <f aca="false">'Raw Data Consolidated'!J132</f>
        <v>0</v>
      </c>
      <c r="K57" s="55" t="n">
        <f aca="false">'Raw Data Consolidated'!K132</f>
        <v>0</v>
      </c>
      <c r="L57" s="55" t="n">
        <f aca="false">'Raw Data Consolidated'!L132</f>
        <v>0</v>
      </c>
      <c r="M57" s="55" t="n">
        <f aca="false">'Raw Data Consolidated'!M132</f>
        <v>0</v>
      </c>
      <c r="N57" s="56" t="n">
        <f aca="false">SUM(B57:M57)</f>
        <v>0</v>
      </c>
    </row>
    <row r="58" customFormat="false" ht="15.75" hidden="false" customHeight="true" outlineLevel="0" collapsed="false"/>
    <row r="59" customFormat="false" ht="15.75" hidden="false" customHeight="true" outlineLevel="0" collapsed="false">
      <c r="A59" s="57" t="str">
        <f aca="false">LEFT('Raw Data Consolidated'!A133, FIND("|", 'Raw Data Consolidated'!A133)-1)</f>
        <v>4 (B) ITC Reversed - (2) Others </v>
      </c>
      <c r="B59" s="57"/>
      <c r="C59" s="57"/>
      <c r="D59" s="57"/>
      <c r="E59" s="57"/>
      <c r="F59" s="57"/>
      <c r="G59" s="57"/>
      <c r="H59" s="57"/>
      <c r="I59" s="57"/>
      <c r="J59" s="57"/>
      <c r="K59" s="57"/>
      <c r="L59" s="57"/>
      <c r="M59" s="57"/>
      <c r="N59" s="57"/>
    </row>
    <row r="60" customFormat="false" ht="15" hidden="false" customHeight="false" outlineLevel="0" collapsed="false">
      <c r="A60" s="51" t="str">
        <f aca="false">RIGHT('Raw Data Consolidated'!A133, LEN('Raw Data Consolidated'!A133) - FIND("|", 'Raw Data Consolidated'!A133) - 1)</f>
        <v>IGST</v>
      </c>
      <c r="B60" s="52" t="n">
        <f aca="false">'Raw Data Consolidated'!B133</f>
        <v>0</v>
      </c>
      <c r="C60" s="52" t="n">
        <f aca="false">'Raw Data Consolidated'!C133</f>
        <v>0</v>
      </c>
      <c r="D60" s="52" t="n">
        <f aca="false">'Raw Data Consolidated'!D133</f>
        <v>0</v>
      </c>
      <c r="E60" s="52" t="n">
        <f aca="false">'Raw Data Consolidated'!E133</f>
        <v>0</v>
      </c>
      <c r="F60" s="52" t="n">
        <f aca="false">'Raw Data Consolidated'!F133</f>
        <v>0</v>
      </c>
      <c r="G60" s="52" t="n">
        <f aca="false">'Raw Data Consolidated'!G133</f>
        <v>0</v>
      </c>
      <c r="H60" s="52" t="n">
        <f aca="false">'Raw Data Consolidated'!H133</f>
        <v>0</v>
      </c>
      <c r="I60" s="52" t="n">
        <f aca="false">'Raw Data Consolidated'!I133</f>
        <v>0</v>
      </c>
      <c r="J60" s="52" t="n">
        <f aca="false">'Raw Data Consolidated'!J133</f>
        <v>0</v>
      </c>
      <c r="K60" s="52" t="n">
        <f aca="false">'Raw Data Consolidated'!K133</f>
        <v>0</v>
      </c>
      <c r="L60" s="52" t="n">
        <f aca="false">'Raw Data Consolidated'!L133</f>
        <v>0</v>
      </c>
      <c r="M60" s="52" t="n">
        <f aca="false">'Raw Data Consolidated'!M133</f>
        <v>0</v>
      </c>
      <c r="N60" s="53" t="n">
        <f aca="false">SUM(B60:M60)</f>
        <v>0</v>
      </c>
    </row>
    <row r="61" customFormat="false" ht="15" hidden="false" customHeight="false" outlineLevel="0" collapsed="false">
      <c r="A61" s="51" t="str">
        <f aca="false">RIGHT('Raw Data Consolidated'!A134, LEN('Raw Data Consolidated'!A134) - FIND("|", 'Raw Data Consolidated'!A134) - 1)</f>
        <v>CGST</v>
      </c>
      <c r="B61" s="52" t="n">
        <f aca="false">'Raw Data Consolidated'!B134</f>
        <v>0</v>
      </c>
      <c r="C61" s="52" t="n">
        <f aca="false">'Raw Data Consolidated'!C134</f>
        <v>0</v>
      </c>
      <c r="D61" s="52" t="n">
        <f aca="false">'Raw Data Consolidated'!D134</f>
        <v>0</v>
      </c>
      <c r="E61" s="52" t="n">
        <f aca="false">'Raw Data Consolidated'!E134</f>
        <v>0</v>
      </c>
      <c r="F61" s="52" t="n">
        <f aca="false">'Raw Data Consolidated'!F134</f>
        <v>0</v>
      </c>
      <c r="G61" s="52" t="n">
        <f aca="false">'Raw Data Consolidated'!G134</f>
        <v>0</v>
      </c>
      <c r="H61" s="52" t="n">
        <f aca="false">'Raw Data Consolidated'!H134</f>
        <v>0</v>
      </c>
      <c r="I61" s="52" t="n">
        <f aca="false">'Raw Data Consolidated'!I134</f>
        <v>0</v>
      </c>
      <c r="J61" s="52" t="n">
        <f aca="false">'Raw Data Consolidated'!J134</f>
        <v>0</v>
      </c>
      <c r="K61" s="52" t="n">
        <f aca="false">'Raw Data Consolidated'!K134</f>
        <v>0</v>
      </c>
      <c r="L61" s="52" t="n">
        <f aca="false">'Raw Data Consolidated'!L134</f>
        <v>0</v>
      </c>
      <c r="M61" s="52" t="n">
        <f aca="false">'Raw Data Consolidated'!M134</f>
        <v>0</v>
      </c>
      <c r="N61" s="53" t="n">
        <f aca="false">SUM(B61:M61)</f>
        <v>0</v>
      </c>
    </row>
    <row r="62" customFormat="false" ht="15" hidden="false" customHeight="false" outlineLevel="0" collapsed="false">
      <c r="A62" s="51" t="str">
        <f aca="false">RIGHT('Raw Data Consolidated'!A135, LEN('Raw Data Consolidated'!A135) - FIND("|", 'Raw Data Consolidated'!A135) - 1)</f>
        <v>SGST</v>
      </c>
      <c r="B62" s="52" t="n">
        <f aca="false">'Raw Data Consolidated'!B135</f>
        <v>0</v>
      </c>
      <c r="C62" s="52" t="n">
        <f aca="false">'Raw Data Consolidated'!C135</f>
        <v>0</v>
      </c>
      <c r="D62" s="52" t="n">
        <f aca="false">'Raw Data Consolidated'!D135</f>
        <v>0</v>
      </c>
      <c r="E62" s="52" t="n">
        <f aca="false">'Raw Data Consolidated'!E135</f>
        <v>0</v>
      </c>
      <c r="F62" s="52" t="n">
        <f aca="false">'Raw Data Consolidated'!F135</f>
        <v>0</v>
      </c>
      <c r="G62" s="52" t="n">
        <f aca="false">'Raw Data Consolidated'!G135</f>
        <v>0</v>
      </c>
      <c r="H62" s="52" t="n">
        <f aca="false">'Raw Data Consolidated'!H135</f>
        <v>0</v>
      </c>
      <c r="I62" s="52" t="n">
        <f aca="false">'Raw Data Consolidated'!I135</f>
        <v>954069</v>
      </c>
      <c r="J62" s="52" t="n">
        <f aca="false">'Raw Data Consolidated'!J135</f>
        <v>989733</v>
      </c>
      <c r="K62" s="52" t="n">
        <f aca="false">'Raw Data Consolidated'!K135</f>
        <v>0</v>
      </c>
      <c r="L62" s="52" t="n">
        <f aca="false">'Raw Data Consolidated'!L135</f>
        <v>0</v>
      </c>
      <c r="M62" s="52" t="n">
        <f aca="false">'Raw Data Consolidated'!M135</f>
        <v>0</v>
      </c>
      <c r="N62" s="53" t="n">
        <f aca="false">SUM(B62:M62)</f>
        <v>1943802</v>
      </c>
    </row>
    <row r="63" customFormat="false" ht="15.75" hidden="false" customHeight="true" outlineLevel="0" collapsed="false">
      <c r="A63" s="54" t="str">
        <f aca="false">RIGHT('Raw Data Consolidated'!A136, LEN('Raw Data Consolidated'!A136) - FIND("|", 'Raw Data Consolidated'!A136) - 1)</f>
        <v>Cess</v>
      </c>
      <c r="B63" s="55" t="n">
        <f aca="false">'Raw Data Consolidated'!B136</f>
        <v>0</v>
      </c>
      <c r="C63" s="55" t="n">
        <f aca="false">'Raw Data Consolidated'!C136</f>
        <v>0</v>
      </c>
      <c r="D63" s="55" t="n">
        <f aca="false">'Raw Data Consolidated'!D136</f>
        <v>0</v>
      </c>
      <c r="E63" s="55" t="n">
        <f aca="false">'Raw Data Consolidated'!E136</f>
        <v>0</v>
      </c>
      <c r="F63" s="55" t="n">
        <f aca="false">'Raw Data Consolidated'!F136</f>
        <v>0</v>
      </c>
      <c r="G63" s="55" t="n">
        <f aca="false">'Raw Data Consolidated'!G136</f>
        <v>0</v>
      </c>
      <c r="H63" s="55" t="n">
        <f aca="false">'Raw Data Consolidated'!H136</f>
        <v>0</v>
      </c>
      <c r="I63" s="55" t="n">
        <f aca="false">'Raw Data Consolidated'!I136</f>
        <v>0</v>
      </c>
      <c r="J63" s="55" t="n">
        <f aca="false">'Raw Data Consolidated'!J136</f>
        <v>0</v>
      </c>
      <c r="K63" s="55" t="n">
        <f aca="false">'Raw Data Consolidated'!K136</f>
        <v>0</v>
      </c>
      <c r="L63" s="55" t="n">
        <f aca="false">'Raw Data Consolidated'!L136</f>
        <v>0</v>
      </c>
      <c r="M63" s="55" t="n">
        <f aca="false">'Raw Data Consolidated'!M136</f>
        <v>0</v>
      </c>
      <c r="N63" s="56" t="n">
        <f aca="false">SUM(B63:M63)</f>
        <v>0</v>
      </c>
    </row>
    <row r="64" customFormat="false" ht="15.75" hidden="false" customHeight="true" outlineLevel="0" collapsed="false"/>
    <row r="65" customFormat="false" ht="15.75" hidden="false" customHeight="true" outlineLevel="0" collapsed="false">
      <c r="A65" s="57" t="str">
        <f aca="false">LEFT('Raw Data Consolidated'!A137, FIND("|", 'Raw Data Consolidated'!A137)-1)</f>
        <v>4 (C) Net ITC Available 4(A) - 4(B) </v>
      </c>
      <c r="B65" s="57"/>
      <c r="C65" s="57"/>
      <c r="D65" s="57"/>
      <c r="E65" s="57"/>
      <c r="F65" s="57"/>
      <c r="G65" s="57"/>
      <c r="H65" s="57"/>
      <c r="I65" s="57"/>
      <c r="J65" s="57"/>
      <c r="K65" s="57"/>
      <c r="L65" s="57"/>
      <c r="M65" s="57"/>
      <c r="N65" s="57"/>
    </row>
    <row r="66" customFormat="false" ht="15" hidden="false" customHeight="false" outlineLevel="0" collapsed="false">
      <c r="A66" s="51" t="str">
        <f aca="false">RIGHT('Raw Data Consolidated'!A137, LEN('Raw Data Consolidated'!A137) - FIND("|", 'Raw Data Consolidated'!A137) - 1)</f>
        <v>IGST</v>
      </c>
      <c r="B66" s="52" t="n">
        <f aca="false">'Raw Data Consolidated'!B137</f>
        <v>0</v>
      </c>
      <c r="C66" s="52" t="n">
        <f aca="false">'Raw Data Consolidated'!C137</f>
        <v>0</v>
      </c>
      <c r="D66" s="52" t="n">
        <f aca="false">'Raw Data Consolidated'!D137</f>
        <v>0</v>
      </c>
      <c r="E66" s="52" t="n">
        <f aca="false">'Raw Data Consolidated'!E137</f>
        <v>0</v>
      </c>
      <c r="F66" s="52" t="n">
        <f aca="false">'Raw Data Consolidated'!F137</f>
        <v>0</v>
      </c>
      <c r="G66" s="52" t="n">
        <f aca="false">'Raw Data Consolidated'!G137</f>
        <v>0</v>
      </c>
      <c r="H66" s="52" t="n">
        <f aca="false">'Raw Data Consolidated'!H137</f>
        <v>0</v>
      </c>
      <c r="I66" s="52" t="n">
        <f aca="false">'Raw Data Consolidated'!I137</f>
        <v>78078.43</v>
      </c>
      <c r="J66" s="52" t="n">
        <f aca="false">'Raw Data Consolidated'!J137</f>
        <v>0</v>
      </c>
      <c r="K66" s="52" t="n">
        <f aca="false">'Raw Data Consolidated'!K137</f>
        <v>4815.2</v>
      </c>
      <c r="L66" s="52" t="n">
        <f aca="false">'Raw Data Consolidated'!L137</f>
        <v>10075.58</v>
      </c>
      <c r="M66" s="52" t="n">
        <f aca="false">'Raw Data Consolidated'!M137</f>
        <v>39695</v>
      </c>
      <c r="N66" s="53" t="n">
        <f aca="false">SUM(B66:M66)</f>
        <v>132664.21</v>
      </c>
    </row>
    <row r="67" customFormat="false" ht="15" hidden="false" customHeight="false" outlineLevel="0" collapsed="false">
      <c r="A67" s="51" t="str">
        <f aca="false">RIGHT('Raw Data Consolidated'!A138, LEN('Raw Data Consolidated'!A138) - FIND("|", 'Raw Data Consolidated'!A138) - 1)</f>
        <v>CGST</v>
      </c>
      <c r="B67" s="52" t="n">
        <f aca="false">'Raw Data Consolidated'!B138</f>
        <v>0</v>
      </c>
      <c r="C67" s="52" t="n">
        <f aca="false">'Raw Data Consolidated'!C138</f>
        <v>0</v>
      </c>
      <c r="D67" s="52" t="n">
        <f aca="false">'Raw Data Consolidated'!D138</f>
        <v>0</v>
      </c>
      <c r="E67" s="52" t="n">
        <f aca="false">'Raw Data Consolidated'!E138</f>
        <v>17976</v>
      </c>
      <c r="F67" s="52" t="n">
        <f aca="false">'Raw Data Consolidated'!F138</f>
        <v>53983</v>
      </c>
      <c r="G67" s="52" t="n">
        <f aca="false">'Raw Data Consolidated'!G138</f>
        <v>49350</v>
      </c>
      <c r="H67" s="52" t="n">
        <f aca="false">'Raw Data Consolidated'!H138</f>
        <v>35431.4</v>
      </c>
      <c r="I67" s="52" t="n">
        <f aca="false">'Raw Data Consolidated'!I138</f>
        <v>3363238.86</v>
      </c>
      <c r="J67" s="52" t="n">
        <f aca="false">'Raw Data Consolidated'!J138</f>
        <v>2828949.34</v>
      </c>
      <c r="K67" s="52" t="n">
        <f aca="false">'Raw Data Consolidated'!K138</f>
        <v>12238345.05</v>
      </c>
      <c r="L67" s="52" t="n">
        <f aca="false">'Raw Data Consolidated'!L138</f>
        <v>10940205.82</v>
      </c>
      <c r="M67" s="52" t="n">
        <f aca="false">'Raw Data Consolidated'!M138</f>
        <v>9347525.63</v>
      </c>
      <c r="N67" s="53" t="n">
        <f aca="false">SUM(B67:M67)</f>
        <v>38875005.1</v>
      </c>
    </row>
    <row r="68" customFormat="false" ht="15" hidden="false" customHeight="false" outlineLevel="0" collapsed="false">
      <c r="A68" s="51" t="str">
        <f aca="false">RIGHT('Raw Data Consolidated'!A139, LEN('Raw Data Consolidated'!A139) - FIND("|", 'Raw Data Consolidated'!A139) - 1)</f>
        <v>SGST</v>
      </c>
      <c r="B68" s="52" t="n">
        <f aca="false">'Raw Data Consolidated'!B139</f>
        <v>0</v>
      </c>
      <c r="C68" s="52" t="n">
        <f aca="false">'Raw Data Consolidated'!C139</f>
        <v>0</v>
      </c>
      <c r="D68" s="52" t="n">
        <f aca="false">'Raw Data Consolidated'!D139</f>
        <v>0</v>
      </c>
      <c r="E68" s="52" t="n">
        <f aca="false">'Raw Data Consolidated'!E139</f>
        <v>1961778</v>
      </c>
      <c r="F68" s="52" t="n">
        <f aca="false">'Raw Data Consolidated'!F139</f>
        <v>53983</v>
      </c>
      <c r="G68" s="52" t="n">
        <f aca="false">'Raw Data Consolidated'!G139</f>
        <v>49350</v>
      </c>
      <c r="H68" s="52" t="n">
        <f aca="false">'Raw Data Consolidated'!H139</f>
        <v>35431.4</v>
      </c>
      <c r="I68" s="52" t="n">
        <f aca="false">'Raw Data Consolidated'!I139</f>
        <v>2409169.86</v>
      </c>
      <c r="J68" s="52" t="n">
        <f aca="false">'Raw Data Consolidated'!J139</f>
        <v>1839216.34</v>
      </c>
      <c r="K68" s="52" t="n">
        <f aca="false">'Raw Data Consolidated'!K139</f>
        <v>12238345.05</v>
      </c>
      <c r="L68" s="52" t="n">
        <f aca="false">'Raw Data Consolidated'!L139</f>
        <v>10940205.82</v>
      </c>
      <c r="M68" s="52" t="n">
        <f aca="false">'Raw Data Consolidated'!M139</f>
        <v>9347525.63</v>
      </c>
      <c r="N68" s="53" t="n">
        <f aca="false">SUM(B68:M68)</f>
        <v>38875005.1</v>
      </c>
    </row>
    <row r="69" customFormat="false" ht="15.75" hidden="false" customHeight="true" outlineLevel="0" collapsed="false">
      <c r="A69" s="54" t="str">
        <f aca="false">RIGHT('Raw Data Consolidated'!A140, LEN('Raw Data Consolidated'!A140) - FIND("|", 'Raw Data Consolidated'!A140) - 1)</f>
        <v>Cess</v>
      </c>
      <c r="B69" s="55" t="n">
        <f aca="false">'Raw Data Consolidated'!B140</f>
        <v>0</v>
      </c>
      <c r="C69" s="55" t="n">
        <f aca="false">'Raw Data Consolidated'!C140</f>
        <v>0</v>
      </c>
      <c r="D69" s="55" t="n">
        <f aca="false">'Raw Data Consolidated'!D140</f>
        <v>0</v>
      </c>
      <c r="E69" s="55" t="n">
        <f aca="false">'Raw Data Consolidated'!E140</f>
        <v>0</v>
      </c>
      <c r="F69" s="55" t="n">
        <f aca="false">'Raw Data Consolidated'!F140</f>
        <v>0</v>
      </c>
      <c r="G69" s="55" t="n">
        <f aca="false">'Raw Data Consolidated'!G140</f>
        <v>0</v>
      </c>
      <c r="H69" s="55" t="n">
        <f aca="false">'Raw Data Consolidated'!H140</f>
        <v>0</v>
      </c>
      <c r="I69" s="55" t="n">
        <f aca="false">'Raw Data Consolidated'!I140</f>
        <v>0</v>
      </c>
      <c r="J69" s="55" t="n">
        <f aca="false">'Raw Data Consolidated'!J140</f>
        <v>0</v>
      </c>
      <c r="K69" s="55" t="n">
        <f aca="false">'Raw Data Consolidated'!K140</f>
        <v>0</v>
      </c>
      <c r="L69" s="55" t="n">
        <f aca="false">'Raw Data Consolidated'!L140</f>
        <v>0</v>
      </c>
      <c r="M69" s="55" t="n">
        <f aca="false">'Raw Data Consolidated'!M140</f>
        <v>0</v>
      </c>
      <c r="N69" s="56" t="n">
        <f aca="false">SUM(B69:M69)</f>
        <v>0</v>
      </c>
    </row>
    <row r="70" customFormat="false" ht="15.75" hidden="false" customHeight="true" outlineLevel="0" collapsed="false"/>
    <row r="71" customFormat="false" ht="15.75" hidden="false" customHeight="true" outlineLevel="0" collapsed="false">
      <c r="A71" s="57" t="str">
        <f aca="false">LEFT('Raw Data Consolidated'!A141, FIND("|", 'Raw Data Consolidated'!A141) -1)</f>
        <v>4 (D) Ineligible ITC - (1) As per section 17(5) </v>
      </c>
      <c r="B71" s="57"/>
      <c r="C71" s="57"/>
      <c r="D71" s="57"/>
      <c r="E71" s="57"/>
      <c r="F71" s="57"/>
      <c r="G71" s="57"/>
      <c r="H71" s="57"/>
      <c r="I71" s="57"/>
      <c r="J71" s="57"/>
      <c r="K71" s="57"/>
      <c r="L71" s="57"/>
      <c r="M71" s="57"/>
      <c r="N71" s="57"/>
    </row>
    <row r="72" customFormat="false" ht="15" hidden="false" customHeight="false" outlineLevel="0" collapsed="false">
      <c r="A72" s="51" t="str">
        <f aca="false">RIGHT('Raw Data Consolidated'!A141, LEN('Raw Data Consolidated'!A141) - FIND("|", 'Raw Data Consolidated'!A141) - 1)</f>
        <v>IGST</v>
      </c>
      <c r="B72" s="52" t="n">
        <f aca="false">'Raw Data Consolidated'!B141</f>
        <v>0</v>
      </c>
      <c r="C72" s="52" t="n">
        <f aca="false">'Raw Data Consolidated'!C141</f>
        <v>0</v>
      </c>
      <c r="D72" s="52" t="n">
        <f aca="false">'Raw Data Consolidated'!D141</f>
        <v>0</v>
      </c>
      <c r="E72" s="52" t="n">
        <f aca="false">'Raw Data Consolidated'!E141</f>
        <v>0</v>
      </c>
      <c r="F72" s="52" t="n">
        <f aca="false">'Raw Data Consolidated'!F141</f>
        <v>0</v>
      </c>
      <c r="G72" s="52" t="n">
        <f aca="false">'Raw Data Consolidated'!G141</f>
        <v>0</v>
      </c>
      <c r="H72" s="52" t="n">
        <f aca="false">'Raw Data Consolidated'!H141</f>
        <v>0</v>
      </c>
      <c r="I72" s="52" t="n">
        <f aca="false">'Raw Data Consolidated'!I141</f>
        <v>0</v>
      </c>
      <c r="J72" s="52" t="n">
        <f aca="false">'Raw Data Consolidated'!J141</f>
        <v>0</v>
      </c>
      <c r="K72" s="52" t="n">
        <f aca="false">'Raw Data Consolidated'!K141</f>
        <v>0</v>
      </c>
      <c r="L72" s="52" t="n">
        <f aca="false">'Raw Data Consolidated'!L141</f>
        <v>0</v>
      </c>
      <c r="M72" s="52" t="n">
        <f aca="false">'Raw Data Consolidated'!M141</f>
        <v>0</v>
      </c>
      <c r="N72" s="53" t="n">
        <f aca="false">SUM(B72:M72)</f>
        <v>0</v>
      </c>
    </row>
    <row r="73" customFormat="false" ht="15" hidden="false" customHeight="false" outlineLevel="0" collapsed="false">
      <c r="A73" s="51" t="str">
        <f aca="false">RIGHT('Raw Data Consolidated'!A142, LEN('Raw Data Consolidated'!A142) - FIND("|", 'Raw Data Consolidated'!A142) - 1)</f>
        <v>CGST</v>
      </c>
      <c r="B73" s="52" t="n">
        <f aca="false">'Raw Data Consolidated'!B142</f>
        <v>0</v>
      </c>
      <c r="C73" s="52" t="n">
        <f aca="false">'Raw Data Consolidated'!C142</f>
        <v>0</v>
      </c>
      <c r="D73" s="52" t="n">
        <f aca="false">'Raw Data Consolidated'!D142</f>
        <v>0</v>
      </c>
      <c r="E73" s="52" t="n">
        <f aca="false">'Raw Data Consolidated'!E142</f>
        <v>0</v>
      </c>
      <c r="F73" s="52" t="n">
        <f aca="false">'Raw Data Consolidated'!F142</f>
        <v>0</v>
      </c>
      <c r="G73" s="52" t="n">
        <f aca="false">'Raw Data Consolidated'!G142</f>
        <v>0</v>
      </c>
      <c r="H73" s="52" t="n">
        <f aca="false">'Raw Data Consolidated'!H142</f>
        <v>0</v>
      </c>
      <c r="I73" s="52" t="n">
        <f aca="false">'Raw Data Consolidated'!I142</f>
        <v>0</v>
      </c>
      <c r="J73" s="52" t="n">
        <f aca="false">'Raw Data Consolidated'!J142</f>
        <v>0</v>
      </c>
      <c r="K73" s="52" t="n">
        <f aca="false">'Raw Data Consolidated'!K142</f>
        <v>0</v>
      </c>
      <c r="L73" s="52" t="n">
        <f aca="false">'Raw Data Consolidated'!L142</f>
        <v>0</v>
      </c>
      <c r="M73" s="52" t="n">
        <f aca="false">'Raw Data Consolidated'!M142</f>
        <v>0</v>
      </c>
      <c r="N73" s="53" t="n">
        <f aca="false">SUM(B73:M73)</f>
        <v>0</v>
      </c>
    </row>
    <row r="74" customFormat="false" ht="15" hidden="false" customHeight="false" outlineLevel="0" collapsed="false">
      <c r="A74" s="51" t="str">
        <f aca="false">RIGHT('Raw Data Consolidated'!A143, LEN('Raw Data Consolidated'!A143) - FIND("|", 'Raw Data Consolidated'!A143) - 1)</f>
        <v>SGST</v>
      </c>
      <c r="B74" s="52" t="n">
        <f aca="false">'Raw Data Consolidated'!B143</f>
        <v>0</v>
      </c>
      <c r="C74" s="52" t="n">
        <f aca="false">'Raw Data Consolidated'!C143</f>
        <v>0</v>
      </c>
      <c r="D74" s="52" t="n">
        <f aca="false">'Raw Data Consolidated'!D143</f>
        <v>0</v>
      </c>
      <c r="E74" s="52" t="n">
        <f aca="false">'Raw Data Consolidated'!E143</f>
        <v>0</v>
      </c>
      <c r="F74" s="52" t="n">
        <f aca="false">'Raw Data Consolidated'!F143</f>
        <v>0</v>
      </c>
      <c r="G74" s="52" t="n">
        <f aca="false">'Raw Data Consolidated'!G143</f>
        <v>0</v>
      </c>
      <c r="H74" s="52" t="n">
        <f aca="false">'Raw Data Consolidated'!H143</f>
        <v>0</v>
      </c>
      <c r="I74" s="52" t="n">
        <f aca="false">'Raw Data Consolidated'!I143</f>
        <v>0</v>
      </c>
      <c r="J74" s="52" t="n">
        <f aca="false">'Raw Data Consolidated'!J143</f>
        <v>0</v>
      </c>
      <c r="K74" s="52" t="n">
        <f aca="false">'Raw Data Consolidated'!K143</f>
        <v>0</v>
      </c>
      <c r="L74" s="52" t="n">
        <f aca="false">'Raw Data Consolidated'!L143</f>
        <v>0</v>
      </c>
      <c r="M74" s="52" t="n">
        <f aca="false">'Raw Data Consolidated'!M143</f>
        <v>0</v>
      </c>
      <c r="N74" s="53" t="n">
        <f aca="false">SUM(B74:M74)</f>
        <v>0</v>
      </c>
    </row>
    <row r="75" customFormat="false" ht="15.75" hidden="false" customHeight="true" outlineLevel="0" collapsed="false">
      <c r="A75" s="54" t="str">
        <f aca="false">RIGHT('Raw Data Consolidated'!A144, LEN('Raw Data Consolidated'!A144) - FIND("|", 'Raw Data Consolidated'!A144) - 1)</f>
        <v>Cess</v>
      </c>
      <c r="B75" s="55" t="n">
        <f aca="false">'Raw Data Consolidated'!B144</f>
        <v>0</v>
      </c>
      <c r="C75" s="55" t="n">
        <f aca="false">'Raw Data Consolidated'!C144</f>
        <v>0</v>
      </c>
      <c r="D75" s="55" t="n">
        <f aca="false">'Raw Data Consolidated'!D144</f>
        <v>0</v>
      </c>
      <c r="E75" s="55" t="n">
        <f aca="false">'Raw Data Consolidated'!E144</f>
        <v>0</v>
      </c>
      <c r="F75" s="55" t="n">
        <f aca="false">'Raw Data Consolidated'!F144</f>
        <v>0</v>
      </c>
      <c r="G75" s="55" t="n">
        <f aca="false">'Raw Data Consolidated'!G144</f>
        <v>0</v>
      </c>
      <c r="H75" s="55" t="n">
        <f aca="false">'Raw Data Consolidated'!H144</f>
        <v>0</v>
      </c>
      <c r="I75" s="55" t="n">
        <f aca="false">'Raw Data Consolidated'!I144</f>
        <v>0</v>
      </c>
      <c r="J75" s="55" t="n">
        <f aca="false">'Raw Data Consolidated'!J144</f>
        <v>0</v>
      </c>
      <c r="K75" s="55" t="n">
        <f aca="false">'Raw Data Consolidated'!K144</f>
        <v>0</v>
      </c>
      <c r="L75" s="55" t="n">
        <f aca="false">'Raw Data Consolidated'!L144</f>
        <v>0</v>
      </c>
      <c r="M75" s="55" t="n">
        <f aca="false">'Raw Data Consolidated'!M144</f>
        <v>0</v>
      </c>
      <c r="N75" s="56" t="n">
        <f aca="false">SUM(B75:M75)</f>
        <v>0</v>
      </c>
    </row>
    <row r="76" customFormat="false" ht="15.75" hidden="false" customHeight="true" outlineLevel="0" collapsed="false"/>
    <row r="77" customFormat="false" ht="15.75" hidden="false" customHeight="true" outlineLevel="0" collapsed="false">
      <c r="A77" s="57" t="str">
        <f aca="false">LEFT('Raw Data Consolidated'!A145, FIND("|", 'Raw Data Consolidated'!A145) -1)</f>
        <v>4 (D) Ineligible ITC - (2) Others </v>
      </c>
      <c r="B77" s="57"/>
      <c r="C77" s="57"/>
      <c r="D77" s="57"/>
      <c r="E77" s="57"/>
      <c r="F77" s="57"/>
      <c r="G77" s="57"/>
      <c r="H77" s="57"/>
      <c r="I77" s="57"/>
      <c r="J77" s="57"/>
      <c r="K77" s="57"/>
      <c r="L77" s="57"/>
      <c r="M77" s="57"/>
      <c r="N77" s="57"/>
    </row>
    <row r="78" customFormat="false" ht="15" hidden="false" customHeight="false" outlineLevel="0" collapsed="false">
      <c r="A78" s="51" t="str">
        <f aca="false">RIGHT('Raw Data Consolidated'!A145, LEN('Raw Data Consolidated'!A145) - FIND("|", 'Raw Data Consolidated'!A145) - 1)</f>
        <v>IGST</v>
      </c>
      <c r="B78" s="52" t="n">
        <f aca="false">'Raw Data Consolidated'!B145</f>
        <v>0</v>
      </c>
      <c r="C78" s="52" t="n">
        <f aca="false">'Raw Data Consolidated'!C145</f>
        <v>0</v>
      </c>
      <c r="D78" s="52" t="n">
        <f aca="false">'Raw Data Consolidated'!D145</f>
        <v>0</v>
      </c>
      <c r="E78" s="52" t="n">
        <f aca="false">'Raw Data Consolidated'!E145</f>
        <v>0</v>
      </c>
      <c r="F78" s="52" t="n">
        <f aca="false">'Raw Data Consolidated'!F145</f>
        <v>0</v>
      </c>
      <c r="G78" s="52" t="n">
        <f aca="false">'Raw Data Consolidated'!G145</f>
        <v>0</v>
      </c>
      <c r="H78" s="52" t="n">
        <f aca="false">'Raw Data Consolidated'!H145</f>
        <v>0</v>
      </c>
      <c r="I78" s="52" t="n">
        <f aca="false">'Raw Data Consolidated'!I145</f>
        <v>0</v>
      </c>
      <c r="J78" s="52" t="n">
        <f aca="false">'Raw Data Consolidated'!J145</f>
        <v>0</v>
      </c>
      <c r="K78" s="52" t="n">
        <f aca="false">'Raw Data Consolidated'!K145</f>
        <v>0</v>
      </c>
      <c r="L78" s="52" t="n">
        <f aca="false">'Raw Data Consolidated'!L145</f>
        <v>0</v>
      </c>
      <c r="M78" s="52" t="n">
        <f aca="false">'Raw Data Consolidated'!M145</f>
        <v>0</v>
      </c>
      <c r="N78" s="53" t="n">
        <f aca="false">SUM(B78:M78)</f>
        <v>0</v>
      </c>
    </row>
    <row r="79" customFormat="false" ht="15" hidden="false" customHeight="false" outlineLevel="0" collapsed="false">
      <c r="A79" s="51" t="str">
        <f aca="false">RIGHT('Raw Data Consolidated'!A146, LEN('Raw Data Consolidated'!A146) - FIND("|", 'Raw Data Consolidated'!A146) - 1)</f>
        <v>CGST</v>
      </c>
      <c r="B79" s="52" t="n">
        <f aca="false">'Raw Data Consolidated'!B146</f>
        <v>0</v>
      </c>
      <c r="C79" s="52" t="n">
        <f aca="false">'Raw Data Consolidated'!C146</f>
        <v>0</v>
      </c>
      <c r="D79" s="52" t="n">
        <f aca="false">'Raw Data Consolidated'!D146</f>
        <v>0</v>
      </c>
      <c r="E79" s="52" t="n">
        <f aca="false">'Raw Data Consolidated'!E146</f>
        <v>0</v>
      </c>
      <c r="F79" s="52" t="n">
        <f aca="false">'Raw Data Consolidated'!F146</f>
        <v>0</v>
      </c>
      <c r="G79" s="52" t="n">
        <f aca="false">'Raw Data Consolidated'!G146</f>
        <v>0</v>
      </c>
      <c r="H79" s="52" t="n">
        <f aca="false">'Raw Data Consolidated'!H146</f>
        <v>0</v>
      </c>
      <c r="I79" s="52" t="n">
        <f aca="false">'Raw Data Consolidated'!I146</f>
        <v>0</v>
      </c>
      <c r="J79" s="52" t="n">
        <f aca="false">'Raw Data Consolidated'!J146</f>
        <v>0</v>
      </c>
      <c r="K79" s="52" t="n">
        <f aca="false">'Raw Data Consolidated'!K146</f>
        <v>0</v>
      </c>
      <c r="L79" s="52" t="n">
        <f aca="false">'Raw Data Consolidated'!L146</f>
        <v>0</v>
      </c>
      <c r="M79" s="52" t="n">
        <f aca="false">'Raw Data Consolidated'!M146</f>
        <v>0</v>
      </c>
      <c r="N79" s="53" t="n">
        <f aca="false">SUM(B79:M79)</f>
        <v>0</v>
      </c>
    </row>
    <row r="80" customFormat="false" ht="15" hidden="false" customHeight="false" outlineLevel="0" collapsed="false">
      <c r="A80" s="51" t="str">
        <f aca="false">RIGHT('Raw Data Consolidated'!A147, LEN('Raw Data Consolidated'!A147) - FIND("|", 'Raw Data Consolidated'!A147) - 1)</f>
        <v>SGST</v>
      </c>
      <c r="B80" s="52" t="n">
        <f aca="false">'Raw Data Consolidated'!B147</f>
        <v>0</v>
      </c>
      <c r="C80" s="52" t="n">
        <f aca="false">'Raw Data Consolidated'!C147</f>
        <v>0</v>
      </c>
      <c r="D80" s="52" t="n">
        <f aca="false">'Raw Data Consolidated'!D147</f>
        <v>0</v>
      </c>
      <c r="E80" s="52" t="n">
        <f aca="false">'Raw Data Consolidated'!E147</f>
        <v>0</v>
      </c>
      <c r="F80" s="52" t="n">
        <f aca="false">'Raw Data Consolidated'!F147</f>
        <v>0</v>
      </c>
      <c r="G80" s="52" t="n">
        <f aca="false">'Raw Data Consolidated'!G147</f>
        <v>0</v>
      </c>
      <c r="H80" s="52" t="n">
        <f aca="false">'Raw Data Consolidated'!H147</f>
        <v>0</v>
      </c>
      <c r="I80" s="52" t="n">
        <f aca="false">'Raw Data Consolidated'!I147</f>
        <v>0</v>
      </c>
      <c r="J80" s="52" t="n">
        <f aca="false">'Raw Data Consolidated'!J147</f>
        <v>0</v>
      </c>
      <c r="K80" s="52" t="n">
        <f aca="false">'Raw Data Consolidated'!K147</f>
        <v>0</v>
      </c>
      <c r="L80" s="52" t="n">
        <f aca="false">'Raw Data Consolidated'!L147</f>
        <v>0</v>
      </c>
      <c r="M80" s="52" t="n">
        <f aca="false">'Raw Data Consolidated'!M147</f>
        <v>0</v>
      </c>
      <c r="N80" s="53" t="n">
        <f aca="false">SUM(B80:M80)</f>
        <v>0</v>
      </c>
    </row>
    <row r="81" customFormat="false" ht="15.75" hidden="false" customHeight="true" outlineLevel="0" collapsed="false">
      <c r="A81" s="54" t="str">
        <f aca="false">RIGHT('Raw Data Consolidated'!A148, LEN('Raw Data Consolidated'!A148) - FIND("|", 'Raw Data Consolidated'!A148) - 1)</f>
        <v>Cess</v>
      </c>
      <c r="B81" s="55" t="n">
        <f aca="false">'Raw Data Consolidated'!B148</f>
        <v>0</v>
      </c>
      <c r="C81" s="55" t="n">
        <f aca="false">'Raw Data Consolidated'!C148</f>
        <v>0</v>
      </c>
      <c r="D81" s="55" t="n">
        <f aca="false">'Raw Data Consolidated'!D148</f>
        <v>0</v>
      </c>
      <c r="E81" s="55" t="n">
        <f aca="false">'Raw Data Consolidated'!E148</f>
        <v>0</v>
      </c>
      <c r="F81" s="55" t="n">
        <f aca="false">'Raw Data Consolidated'!F148</f>
        <v>0</v>
      </c>
      <c r="G81" s="55" t="n">
        <f aca="false">'Raw Data Consolidated'!G148</f>
        <v>0</v>
      </c>
      <c r="H81" s="55" t="n">
        <f aca="false">'Raw Data Consolidated'!H148</f>
        <v>0</v>
      </c>
      <c r="I81" s="55" t="n">
        <f aca="false">'Raw Data Consolidated'!I148</f>
        <v>0</v>
      </c>
      <c r="J81" s="55" t="n">
        <f aca="false">'Raw Data Consolidated'!J148</f>
        <v>0</v>
      </c>
      <c r="K81" s="55" t="n">
        <f aca="false">'Raw Data Consolidated'!K148</f>
        <v>0</v>
      </c>
      <c r="L81" s="55" t="n">
        <f aca="false">'Raw Data Consolidated'!L148</f>
        <v>0</v>
      </c>
      <c r="M81" s="55" t="n">
        <f aca="false">'Raw Data Consolidated'!M148</f>
        <v>0</v>
      </c>
      <c r="N81" s="56" t="n">
        <f aca="false">SUM(B81:M81)</f>
        <v>0</v>
      </c>
    </row>
    <row r="82" customFormat="false" ht="15.75" hidden="false" customHeight="true" outlineLevel="0" collapsed="false"/>
    <row r="83" customFormat="false" ht="15.75" hidden="false" customHeight="true" outlineLevel="0" collapsed="false">
      <c r="A83" s="57" t="str">
        <f aca="false">LEFT('Raw Data Consolidated'!A149,FIND("|",'Raw Data Consolidated'!A149)-1)</f>
        <v>5 - Value of Exempt, Nil-Rated Inward Supply </v>
      </c>
      <c r="B83" s="57"/>
      <c r="C83" s="57"/>
      <c r="D83" s="57"/>
      <c r="E83" s="57"/>
      <c r="F83" s="57"/>
      <c r="G83" s="57"/>
      <c r="H83" s="57"/>
      <c r="I83" s="57"/>
      <c r="J83" s="57"/>
      <c r="K83" s="57"/>
      <c r="L83" s="57"/>
      <c r="M83" s="57"/>
      <c r="N83" s="57"/>
    </row>
    <row r="84" customFormat="false" ht="15" hidden="false" customHeight="false" outlineLevel="0" collapsed="false">
      <c r="A84" s="51" t="str">
        <f aca="false">RIGHT('Raw Data Consolidated'!A149, LEN('Raw Data Consolidated'!A149) - FIND("|", 'Raw Data Consolidated'!A149) - 1)</f>
        <v>Intra-State</v>
      </c>
      <c r="B84" s="52" t="n">
        <f aca="false">'Raw Data Consolidated'!B149</f>
        <v>0</v>
      </c>
      <c r="C84" s="52" t="n">
        <f aca="false">'Raw Data Consolidated'!C149</f>
        <v>0</v>
      </c>
      <c r="D84" s="52" t="n">
        <f aca="false">'Raw Data Consolidated'!D149</f>
        <v>0</v>
      </c>
      <c r="E84" s="52" t="n">
        <f aca="false">'Raw Data Consolidated'!E149</f>
        <v>0</v>
      </c>
      <c r="F84" s="52" t="n">
        <f aca="false">'Raw Data Consolidated'!F149</f>
        <v>36267</v>
      </c>
      <c r="G84" s="52" t="n">
        <f aca="false">'Raw Data Consolidated'!G149</f>
        <v>52672</v>
      </c>
      <c r="H84" s="52" t="n">
        <f aca="false">'Raw Data Consolidated'!H149</f>
        <v>408994</v>
      </c>
      <c r="I84" s="52" t="n">
        <f aca="false">'Raw Data Consolidated'!I149</f>
        <v>29118875.41</v>
      </c>
      <c r="J84" s="52" t="n">
        <f aca="false">'Raw Data Consolidated'!J149</f>
        <v>248020</v>
      </c>
      <c r="K84" s="52" t="n">
        <f aca="false">'Raw Data Consolidated'!K149</f>
        <v>13149</v>
      </c>
      <c r="L84" s="52" t="n">
        <f aca="false">'Raw Data Consolidated'!L149</f>
        <v>327581</v>
      </c>
      <c r="M84" s="52" t="n">
        <f aca="false">'Raw Data Consolidated'!M149</f>
        <v>528684.7</v>
      </c>
      <c r="N84" s="53" t="n">
        <f aca="false">SUM(B84:M84)</f>
        <v>30734243.11</v>
      </c>
    </row>
    <row r="85" customFormat="false" ht="15.75" hidden="false" customHeight="true" outlineLevel="0" collapsed="false">
      <c r="A85" s="54" t="str">
        <f aca="false">RIGHT('Raw Data Consolidated'!A150, LEN('Raw Data Consolidated'!A150) - FIND("|", 'Raw Data Consolidated'!A150) - 1)</f>
        <v>Inter-State</v>
      </c>
      <c r="B85" s="55" t="n">
        <f aca="false">'Raw Data Consolidated'!B150</f>
        <v>0</v>
      </c>
      <c r="C85" s="55" t="n">
        <f aca="false">'Raw Data Consolidated'!C150</f>
        <v>0</v>
      </c>
      <c r="D85" s="55" t="n">
        <f aca="false">'Raw Data Consolidated'!D150</f>
        <v>0</v>
      </c>
      <c r="E85" s="55" t="n">
        <f aca="false">'Raw Data Consolidated'!E150</f>
        <v>0</v>
      </c>
      <c r="F85" s="55" t="n">
        <f aca="false">'Raw Data Consolidated'!F150</f>
        <v>0</v>
      </c>
      <c r="G85" s="55" t="n">
        <f aca="false">'Raw Data Consolidated'!G150</f>
        <v>0</v>
      </c>
      <c r="H85" s="55" t="n">
        <f aca="false">'Raw Data Consolidated'!H150</f>
        <v>0</v>
      </c>
      <c r="I85" s="55" t="n">
        <f aca="false">'Raw Data Consolidated'!I150</f>
        <v>0</v>
      </c>
      <c r="J85" s="55" t="n">
        <f aca="false">'Raw Data Consolidated'!J150</f>
        <v>0</v>
      </c>
      <c r="K85" s="55" t="n">
        <f aca="false">'Raw Data Consolidated'!K150</f>
        <v>0</v>
      </c>
      <c r="L85" s="55" t="n">
        <f aca="false">'Raw Data Consolidated'!L150</f>
        <v>0</v>
      </c>
      <c r="M85" s="55" t="n">
        <f aca="false">'Raw Data Consolidated'!M150</f>
        <v>0</v>
      </c>
      <c r="N85" s="56" t="n">
        <f aca="false">SUM(B85:M85)</f>
        <v>0</v>
      </c>
    </row>
    <row r="86" customFormat="false" ht="15.75" hidden="false" customHeight="true" outlineLevel="0" collapsed="false"/>
    <row r="87" customFormat="false" ht="15.75" hidden="false" customHeight="true" outlineLevel="0" collapsed="false">
      <c r="A87" s="57" t="str">
        <f aca="false">LEFT('Raw Data Consolidated'!A151,FIND("|",'Raw Data Consolidated'!A151)-1)</f>
        <v>5 - Value of Non-GST Inward Supply </v>
      </c>
      <c r="B87" s="57"/>
      <c r="C87" s="57"/>
      <c r="D87" s="57"/>
      <c r="E87" s="57"/>
      <c r="F87" s="57"/>
      <c r="G87" s="57"/>
      <c r="H87" s="57"/>
      <c r="I87" s="57"/>
      <c r="J87" s="57"/>
      <c r="K87" s="57"/>
      <c r="L87" s="57"/>
      <c r="M87" s="57"/>
      <c r="N87" s="57"/>
    </row>
    <row r="88" customFormat="false" ht="15" hidden="false" customHeight="false" outlineLevel="0" collapsed="false">
      <c r="A88" s="51" t="str">
        <f aca="false">RIGHT('Raw Data Consolidated'!A151, LEN('Raw Data Consolidated'!A151) - FIND("|", 'Raw Data Consolidated'!A151) - 1)</f>
        <v>Intra-State</v>
      </c>
      <c r="B88" s="52" t="n">
        <f aca="false">'Raw Data Consolidated'!B151</f>
        <v>0</v>
      </c>
      <c r="C88" s="52" t="n">
        <f aca="false">'Raw Data Consolidated'!C151</f>
        <v>0</v>
      </c>
      <c r="D88" s="52" t="n">
        <f aca="false">'Raw Data Consolidated'!D151</f>
        <v>0</v>
      </c>
      <c r="E88" s="52" t="n">
        <f aca="false">'Raw Data Consolidated'!E151</f>
        <v>47734</v>
      </c>
      <c r="F88" s="52" t="n">
        <f aca="false">'Raw Data Consolidated'!F151</f>
        <v>3478482.97</v>
      </c>
      <c r="G88" s="52" t="n">
        <f aca="false">'Raw Data Consolidated'!G151</f>
        <v>3825966.99</v>
      </c>
      <c r="H88" s="52" t="n">
        <f aca="false">'Raw Data Consolidated'!H151</f>
        <v>3111737.67</v>
      </c>
      <c r="I88" s="52" t="n">
        <f aca="false">'Raw Data Consolidated'!I151</f>
        <v>2854517.38</v>
      </c>
      <c r="J88" s="52" t="n">
        <f aca="false">'Raw Data Consolidated'!J151</f>
        <v>2836438.53</v>
      </c>
      <c r="K88" s="52" t="n">
        <f aca="false">'Raw Data Consolidated'!K151</f>
        <v>4942474.74</v>
      </c>
      <c r="L88" s="52" t="n">
        <f aca="false">'Raw Data Consolidated'!L151</f>
        <v>3060596.6</v>
      </c>
      <c r="M88" s="52" t="n">
        <f aca="false">'Raw Data Consolidated'!M151</f>
        <v>3207159.13</v>
      </c>
      <c r="N88" s="53" t="n">
        <f aca="false">SUM(B88:M88)</f>
        <v>27365108.01</v>
      </c>
    </row>
    <row r="89" customFormat="false" ht="15.75" hidden="false" customHeight="true" outlineLevel="0" collapsed="false">
      <c r="A89" s="54" t="str">
        <f aca="false">RIGHT('Raw Data Consolidated'!A152, LEN('Raw Data Consolidated'!A152) - FIND("|", 'Raw Data Consolidated'!A152) - 1)</f>
        <v>Inter-State</v>
      </c>
      <c r="B89" s="55" t="n">
        <f aca="false">'Raw Data Consolidated'!B152</f>
        <v>0</v>
      </c>
      <c r="C89" s="55" t="n">
        <f aca="false">'Raw Data Consolidated'!C152</f>
        <v>0</v>
      </c>
      <c r="D89" s="55" t="n">
        <f aca="false">'Raw Data Consolidated'!D152</f>
        <v>0</v>
      </c>
      <c r="E89" s="55" t="n">
        <f aca="false">'Raw Data Consolidated'!E152</f>
        <v>0</v>
      </c>
      <c r="F89" s="55" t="n">
        <f aca="false">'Raw Data Consolidated'!F152</f>
        <v>0</v>
      </c>
      <c r="G89" s="55" t="n">
        <f aca="false">'Raw Data Consolidated'!G152</f>
        <v>0</v>
      </c>
      <c r="H89" s="55" t="n">
        <f aca="false">'Raw Data Consolidated'!H152</f>
        <v>0</v>
      </c>
      <c r="I89" s="55" t="n">
        <f aca="false">'Raw Data Consolidated'!I152</f>
        <v>0</v>
      </c>
      <c r="J89" s="55" t="n">
        <f aca="false">'Raw Data Consolidated'!J152</f>
        <v>0</v>
      </c>
      <c r="K89" s="55" t="n">
        <f aca="false">'Raw Data Consolidated'!K152</f>
        <v>0</v>
      </c>
      <c r="L89" s="55" t="n">
        <f aca="false">'Raw Data Consolidated'!L152</f>
        <v>0</v>
      </c>
      <c r="M89" s="55" t="n">
        <f aca="false">'Raw Data Consolidated'!M152</f>
        <v>0</v>
      </c>
      <c r="N89" s="56" t="n">
        <f aca="false">SUM(B89:M89)</f>
        <v>0</v>
      </c>
    </row>
    <row r="90" customFormat="false" ht="15.75" hidden="false" customHeight="true" outlineLevel="0" collapsed="false">
      <c r="A90" s="58"/>
      <c r="B90" s="52"/>
      <c r="C90" s="52"/>
      <c r="D90" s="52"/>
      <c r="E90" s="52"/>
      <c r="F90" s="52"/>
      <c r="G90" s="52"/>
      <c r="H90" s="52"/>
      <c r="I90" s="52"/>
      <c r="J90" s="52"/>
      <c r="K90" s="52"/>
      <c r="L90" s="52"/>
      <c r="M90" s="52"/>
      <c r="N90" s="59"/>
    </row>
    <row r="91" customFormat="false" ht="15.75" hidden="false" customHeight="true" outlineLevel="0" collapsed="false">
      <c r="A91" s="60" t="str">
        <f aca="false">LEFT('Raw Data Consolidated'!A163, FIND("|", 'Raw Data Consolidated'!A163) -1)</f>
        <v>6.1 Payment of Tax - Tax paid in Cash </v>
      </c>
      <c r="B91" s="60"/>
      <c r="C91" s="60"/>
      <c r="D91" s="60"/>
      <c r="E91" s="60"/>
      <c r="F91" s="60"/>
      <c r="G91" s="60"/>
      <c r="H91" s="60"/>
      <c r="I91" s="60"/>
      <c r="J91" s="60"/>
      <c r="K91" s="60"/>
      <c r="L91" s="60"/>
      <c r="M91" s="60"/>
      <c r="N91" s="60"/>
    </row>
    <row r="92" customFormat="false" ht="15" hidden="false" customHeight="false" outlineLevel="0" collapsed="false">
      <c r="A92" s="51" t="str">
        <f aca="false">RIGHT('Raw Data Consolidated'!A163, LEN('Raw Data Consolidated'!A163) - FIND("|", 'Raw Data Consolidated'!A163) - 1)</f>
        <v>IGST</v>
      </c>
      <c r="B92" s="52" t="n">
        <f aca="false">'Raw Data Consolidated'!B163</f>
        <v>0</v>
      </c>
      <c r="C92" s="52" t="n">
        <f aca="false">'Raw Data Consolidated'!C163</f>
        <v>0</v>
      </c>
      <c r="D92" s="52" t="n">
        <f aca="false">'Raw Data Consolidated'!D163</f>
        <v>0</v>
      </c>
      <c r="E92" s="52" t="n">
        <f aca="false">'Raw Data Consolidated'!E163</f>
        <v>0</v>
      </c>
      <c r="F92" s="52" t="n">
        <f aca="false">'Raw Data Consolidated'!F163</f>
        <v>0</v>
      </c>
      <c r="G92" s="52" t="n">
        <f aca="false">'Raw Data Consolidated'!G163</f>
        <v>0</v>
      </c>
      <c r="H92" s="52" t="n">
        <f aca="false">'Raw Data Consolidated'!H163</f>
        <v>0</v>
      </c>
      <c r="I92" s="52" t="n">
        <f aca="false">'Raw Data Consolidated'!I163</f>
        <v>0</v>
      </c>
      <c r="J92" s="52" t="n">
        <f aca="false">'Raw Data Consolidated'!J163</f>
        <v>0</v>
      </c>
      <c r="K92" s="52" t="n">
        <f aca="false">'Raw Data Consolidated'!K163</f>
        <v>0</v>
      </c>
      <c r="L92" s="52" t="n">
        <f aca="false">'Raw Data Consolidated'!L163</f>
        <v>0</v>
      </c>
      <c r="M92" s="52" t="n">
        <f aca="false">'Raw Data Consolidated'!M163</f>
        <v>0</v>
      </c>
      <c r="N92" s="53" t="n">
        <f aca="false">SUM(B92:M92)</f>
        <v>0</v>
      </c>
    </row>
    <row r="93" customFormat="false" ht="15" hidden="false" customHeight="false" outlineLevel="0" collapsed="false">
      <c r="A93" s="51" t="str">
        <f aca="false">RIGHT('Raw Data Consolidated'!A164, LEN('Raw Data Consolidated'!A164) - FIND("|", 'Raw Data Consolidated'!A164) - 1)</f>
        <v>CGST</v>
      </c>
      <c r="B93" s="52" t="n">
        <f aca="false">'Raw Data Consolidated'!B164</f>
        <v>0</v>
      </c>
      <c r="C93" s="52" t="n">
        <f aca="false">'Raw Data Consolidated'!C164</f>
        <v>0</v>
      </c>
      <c r="D93" s="52" t="n">
        <f aca="false">'Raw Data Consolidated'!D164</f>
        <v>0</v>
      </c>
      <c r="E93" s="52" t="n">
        <f aca="false">'Raw Data Consolidated'!E164</f>
        <v>954069</v>
      </c>
      <c r="F93" s="52" t="n">
        <f aca="false">'Raw Data Consolidated'!F164</f>
        <v>35264</v>
      </c>
      <c r="G93" s="52" t="n">
        <f aca="false">'Raw Data Consolidated'!G164</f>
        <v>34005</v>
      </c>
      <c r="H93" s="52" t="n">
        <f aca="false">'Raw Data Consolidated'!H164</f>
        <v>0</v>
      </c>
      <c r="I93" s="52" t="n">
        <f aca="false">'Raw Data Consolidated'!I164</f>
        <v>2631663</v>
      </c>
      <c r="J93" s="52" t="n">
        <f aca="false">'Raw Data Consolidated'!J164</f>
        <v>1516885</v>
      </c>
      <c r="K93" s="52" t="n">
        <f aca="false">'Raw Data Consolidated'!K164</f>
        <v>5301750</v>
      </c>
      <c r="L93" s="52" t="n">
        <f aca="false">'Raw Data Consolidated'!L164</f>
        <v>1882883</v>
      </c>
      <c r="M93" s="52" t="n">
        <f aca="false">'Raw Data Consolidated'!M164</f>
        <v>1256572</v>
      </c>
      <c r="N93" s="53" t="n">
        <f aca="false">SUM(B93:M93)</f>
        <v>13613091</v>
      </c>
    </row>
    <row r="94" customFormat="false" ht="15" hidden="false" customHeight="false" outlineLevel="0" collapsed="false">
      <c r="A94" s="51" t="str">
        <f aca="false">RIGHT('Raw Data Consolidated'!A165, LEN('Raw Data Consolidated'!A165) - FIND("|", 'Raw Data Consolidated'!A165) - 1)</f>
        <v>SGST</v>
      </c>
      <c r="B94" s="52" t="n">
        <f aca="false">'Raw Data Consolidated'!B165</f>
        <v>0</v>
      </c>
      <c r="C94" s="52" t="n">
        <f aca="false">'Raw Data Consolidated'!C165</f>
        <v>0</v>
      </c>
      <c r="D94" s="52" t="n">
        <f aca="false">'Raw Data Consolidated'!D165</f>
        <v>0</v>
      </c>
      <c r="E94" s="52" t="n">
        <f aca="false">'Raw Data Consolidated'!E165</f>
        <v>3960</v>
      </c>
      <c r="F94" s="52" t="n">
        <f aca="false">'Raw Data Consolidated'!F165</f>
        <v>35264</v>
      </c>
      <c r="G94" s="52" t="n">
        <f aca="false">'Raw Data Consolidated'!G165</f>
        <v>34005</v>
      </c>
      <c r="H94" s="52" t="n">
        <f aca="false">'Raw Data Consolidated'!H165</f>
        <v>0</v>
      </c>
      <c r="I94" s="52" t="n">
        <f aca="false">'Raw Data Consolidated'!I165</f>
        <v>2631663</v>
      </c>
      <c r="J94" s="52" t="n">
        <f aca="false">'Raw Data Consolidated'!J165</f>
        <v>1516885</v>
      </c>
      <c r="K94" s="52" t="n">
        <f aca="false">'Raw Data Consolidated'!K165</f>
        <v>6255821</v>
      </c>
      <c r="L94" s="52" t="n">
        <f aca="false">'Raw Data Consolidated'!L165</f>
        <v>1882883</v>
      </c>
      <c r="M94" s="52" t="n">
        <f aca="false">'Raw Data Consolidated'!M165</f>
        <v>1256572</v>
      </c>
      <c r="N94" s="53" t="n">
        <f aca="false">SUM(B94:M94)</f>
        <v>13617053</v>
      </c>
    </row>
    <row r="95" customFormat="false" ht="15.75" hidden="false" customHeight="true" outlineLevel="0" collapsed="false">
      <c r="A95" s="54" t="str">
        <f aca="false">RIGHT('Raw Data Consolidated'!A166, LEN('Raw Data Consolidated'!A166) - FIND("|", 'Raw Data Consolidated'!A166) - 1)</f>
        <v>Cess</v>
      </c>
      <c r="B95" s="55" t="n">
        <f aca="false">'Raw Data Consolidated'!B166</f>
        <v>0</v>
      </c>
      <c r="C95" s="55" t="n">
        <f aca="false">'Raw Data Consolidated'!C166</f>
        <v>0</v>
      </c>
      <c r="D95" s="55" t="n">
        <f aca="false">'Raw Data Consolidated'!D166</f>
        <v>0</v>
      </c>
      <c r="E95" s="55" t="n">
        <f aca="false">'Raw Data Consolidated'!E166</f>
        <v>0</v>
      </c>
      <c r="F95" s="55" t="n">
        <f aca="false">'Raw Data Consolidated'!F166</f>
        <v>0</v>
      </c>
      <c r="G95" s="55" t="n">
        <f aca="false">'Raw Data Consolidated'!G166</f>
        <v>0</v>
      </c>
      <c r="H95" s="55" t="n">
        <f aca="false">'Raw Data Consolidated'!H166</f>
        <v>0</v>
      </c>
      <c r="I95" s="55" t="n">
        <f aca="false">'Raw Data Consolidated'!I166</f>
        <v>0</v>
      </c>
      <c r="J95" s="55" t="n">
        <f aca="false">'Raw Data Consolidated'!J166</f>
        <v>0</v>
      </c>
      <c r="K95" s="55" t="n">
        <f aca="false">'Raw Data Consolidated'!K166</f>
        <v>0</v>
      </c>
      <c r="L95" s="55" t="n">
        <f aca="false">'Raw Data Consolidated'!L166</f>
        <v>0</v>
      </c>
      <c r="M95" s="55" t="n">
        <f aca="false">'Raw Data Consolidated'!M166</f>
        <v>0</v>
      </c>
      <c r="N95" s="56" t="n">
        <f aca="false">SUM(B95:M95)</f>
        <v>0</v>
      </c>
    </row>
    <row r="96" customFormat="false" ht="15.75" hidden="false" customHeight="true" outlineLevel="0" collapsed="false"/>
    <row r="97" customFormat="false" ht="15.75" hidden="false" customHeight="true" outlineLevel="0" collapsed="false">
      <c r="A97" s="60" t="s">
        <v>82</v>
      </c>
      <c r="B97" s="60"/>
      <c r="C97" s="60"/>
      <c r="D97" s="60"/>
      <c r="E97" s="60"/>
      <c r="F97" s="60"/>
      <c r="G97" s="60"/>
      <c r="H97" s="60"/>
      <c r="I97" s="60"/>
      <c r="J97" s="60"/>
      <c r="K97" s="60"/>
      <c r="L97" s="60"/>
      <c r="M97" s="60"/>
      <c r="N97" s="60"/>
    </row>
    <row r="98" customFormat="false" ht="15" hidden="false" customHeight="false" outlineLevel="0" collapsed="false">
      <c r="A98" s="51" t="str">
        <f aca="false">RIGHT('Raw Data Consolidated'!A173, LEN('Raw Data Consolidated'!A173) - FIND("-", 'Raw Data Consolidated'!A173) - 1)</f>
        <v>IGST using IGST</v>
      </c>
      <c r="B98" s="52" t="n">
        <f aca="false">'Raw Data Consolidated'!B173</f>
        <v>0</v>
      </c>
      <c r="C98" s="52" t="n">
        <f aca="false">'Raw Data Consolidated'!C173</f>
        <v>0</v>
      </c>
      <c r="D98" s="52" t="n">
        <f aca="false">'Raw Data Consolidated'!D173</f>
        <v>0</v>
      </c>
      <c r="E98" s="52" t="n">
        <f aca="false">'Raw Data Consolidated'!E173</f>
        <v>0</v>
      </c>
      <c r="F98" s="52" t="n">
        <f aca="false">'Raw Data Consolidated'!F173</f>
        <v>0</v>
      </c>
      <c r="G98" s="52" t="n">
        <f aca="false">'Raw Data Consolidated'!G173</f>
        <v>0</v>
      </c>
      <c r="H98" s="52" t="n">
        <f aca="false">'Raw Data Consolidated'!H173</f>
        <v>0</v>
      </c>
      <c r="I98" s="52" t="n">
        <f aca="false">'Raw Data Consolidated'!I173</f>
        <v>78078</v>
      </c>
      <c r="J98" s="52" t="n">
        <f aca="false">'Raw Data Consolidated'!J173</f>
        <v>0</v>
      </c>
      <c r="K98" s="52" t="n">
        <f aca="false">'Raw Data Consolidated'!K173</f>
        <v>4815</v>
      </c>
      <c r="L98" s="52" t="n">
        <f aca="false">'Raw Data Consolidated'!L173</f>
        <v>10076</v>
      </c>
      <c r="M98" s="52" t="n">
        <f aca="false">'Raw Data Consolidated'!M173</f>
        <v>39695</v>
      </c>
      <c r="N98" s="53" t="n">
        <f aca="false">SUM(B98:M98)</f>
        <v>132664</v>
      </c>
    </row>
    <row r="99" customFormat="false" ht="15" hidden="false" customHeight="false" outlineLevel="0" collapsed="false">
      <c r="A99" s="51" t="str">
        <f aca="false">RIGHT('Raw Data Consolidated'!A174, LEN('Raw Data Consolidated'!A174) - FIND("-", 'Raw Data Consolidated'!A174) - 1)</f>
        <v>IGST using CGST</v>
      </c>
      <c r="B99" s="52" t="n">
        <f aca="false">'Raw Data Consolidated'!B174</f>
        <v>0</v>
      </c>
      <c r="C99" s="52" t="n">
        <f aca="false">'Raw Data Consolidated'!C174</f>
        <v>0</v>
      </c>
      <c r="D99" s="52" t="n">
        <f aca="false">'Raw Data Consolidated'!D174</f>
        <v>0</v>
      </c>
      <c r="E99" s="52" t="n">
        <f aca="false">'Raw Data Consolidated'!E174</f>
        <v>0</v>
      </c>
      <c r="F99" s="52" t="n">
        <f aca="false">'Raw Data Consolidated'!F174</f>
        <v>53264</v>
      </c>
      <c r="G99" s="52" t="n">
        <f aca="false">'Raw Data Consolidated'!G174</f>
        <v>0</v>
      </c>
      <c r="H99" s="52" t="n">
        <f aca="false">'Raw Data Consolidated'!H174</f>
        <v>0</v>
      </c>
      <c r="I99" s="52" t="n">
        <f aca="false">'Raw Data Consolidated'!I174</f>
        <v>1106371</v>
      </c>
      <c r="J99" s="52" t="n">
        <f aca="false">'Raw Data Consolidated'!J174</f>
        <v>38633</v>
      </c>
      <c r="K99" s="52" t="n">
        <f aca="false">'Raw Data Consolidated'!K174</f>
        <v>1992330</v>
      </c>
      <c r="L99" s="52" t="n">
        <f aca="false">'Raw Data Consolidated'!L174</f>
        <v>225840</v>
      </c>
      <c r="M99" s="52" t="n">
        <f aca="false">'Raw Data Consolidated'!M174</f>
        <v>702780</v>
      </c>
      <c r="N99" s="53" t="n">
        <f aca="false">SUM(B99:M99)</f>
        <v>4119218</v>
      </c>
    </row>
    <row r="100" customFormat="false" ht="15" hidden="false" customHeight="false" outlineLevel="0" collapsed="false">
      <c r="A100" s="61" t="str">
        <f aca="false">RIGHT('Raw Data Consolidated'!A175, LEN('Raw Data Consolidated'!A175) - FIND("-", 'Raw Data Consolidated'!A175) - 1)</f>
        <v>IGST using SGST</v>
      </c>
      <c r="B100" s="52" t="n">
        <f aca="false">'Raw Data Consolidated'!B175</f>
        <v>0</v>
      </c>
      <c r="C100" s="52" t="n">
        <f aca="false">'Raw Data Consolidated'!C175</f>
        <v>0</v>
      </c>
      <c r="D100" s="52" t="n">
        <f aca="false">'Raw Data Consolidated'!D175</f>
        <v>0</v>
      </c>
      <c r="E100" s="52" t="n">
        <f aca="false">'Raw Data Consolidated'!E175</f>
        <v>107656</v>
      </c>
      <c r="F100" s="52" t="n">
        <f aca="false">'Raw Data Consolidated'!F175</f>
        <v>50676</v>
      </c>
      <c r="G100" s="52" t="n">
        <f aca="false">'Raw Data Consolidated'!G175</f>
        <v>0</v>
      </c>
      <c r="H100" s="52" t="n">
        <f aca="false">'Raw Data Consolidated'!H175</f>
        <v>0</v>
      </c>
      <c r="I100" s="52" t="n">
        <f aca="false">'Raw Data Consolidated'!I175</f>
        <v>0</v>
      </c>
      <c r="J100" s="52" t="n">
        <f aca="false">'Raw Data Consolidated'!J175</f>
        <v>0</v>
      </c>
      <c r="K100" s="52" t="n">
        <f aca="false">'Raw Data Consolidated'!K175</f>
        <v>0</v>
      </c>
      <c r="L100" s="52" t="n">
        <f aca="false">'Raw Data Consolidated'!L175</f>
        <v>0</v>
      </c>
      <c r="M100" s="52" t="n">
        <f aca="false">'Raw Data Consolidated'!M175</f>
        <v>0</v>
      </c>
      <c r="N100" s="53" t="n">
        <f aca="false">SUM(B100:M100)</f>
        <v>158332</v>
      </c>
    </row>
    <row r="101" customFormat="false" ht="15" hidden="false" customHeight="false" outlineLevel="0" collapsed="false">
      <c r="A101" s="51" t="str">
        <f aca="false">RIGHT('Raw Data Consolidated'!A176, LEN('Raw Data Consolidated'!A176) - FIND("-", 'Raw Data Consolidated'!A176) - 1)</f>
        <v>CGST using IGST</v>
      </c>
      <c r="B101" s="52" t="n">
        <f aca="false">'Raw Data Consolidated'!B176</f>
        <v>0</v>
      </c>
      <c r="C101" s="52" t="n">
        <f aca="false">'Raw Data Consolidated'!C176</f>
        <v>0</v>
      </c>
      <c r="D101" s="52" t="n">
        <f aca="false">'Raw Data Consolidated'!D176</f>
        <v>0</v>
      </c>
      <c r="E101" s="52" t="n">
        <f aca="false">'Raw Data Consolidated'!E176</f>
        <v>0</v>
      </c>
      <c r="F101" s="52" t="n">
        <f aca="false">'Raw Data Consolidated'!F176</f>
        <v>0</v>
      </c>
      <c r="G101" s="52" t="n">
        <f aca="false">'Raw Data Consolidated'!G176</f>
        <v>0</v>
      </c>
      <c r="H101" s="52" t="n">
        <f aca="false">'Raw Data Consolidated'!H176</f>
        <v>0</v>
      </c>
      <c r="I101" s="52" t="n">
        <f aca="false">'Raw Data Consolidated'!I176</f>
        <v>0</v>
      </c>
      <c r="J101" s="52" t="n">
        <f aca="false">'Raw Data Consolidated'!J176</f>
        <v>0</v>
      </c>
      <c r="K101" s="52" t="n">
        <f aca="false">'Raw Data Consolidated'!K176</f>
        <v>0</v>
      </c>
      <c r="L101" s="52" t="n">
        <f aca="false">'Raw Data Consolidated'!L176</f>
        <v>0</v>
      </c>
      <c r="M101" s="52" t="n">
        <f aca="false">'Raw Data Consolidated'!M176</f>
        <v>0</v>
      </c>
      <c r="N101" s="53" t="n">
        <f aca="false">SUM(B101:M101)</f>
        <v>0</v>
      </c>
    </row>
    <row r="102" customFormat="false" ht="15" hidden="false" customHeight="false" outlineLevel="0" collapsed="false">
      <c r="A102" s="58" t="str">
        <f aca="false">RIGHT('Raw Data Consolidated'!A177, LEN('Raw Data Consolidated'!A177) - FIND("-", 'Raw Data Consolidated'!A177) - 1)</f>
        <v>CGST using CGST</v>
      </c>
      <c r="B102" s="52" t="n">
        <f aca="false">'Raw Data Consolidated'!B177</f>
        <v>0</v>
      </c>
      <c r="C102" s="52" t="n">
        <f aca="false">'Raw Data Consolidated'!C177</f>
        <v>0</v>
      </c>
      <c r="D102" s="52" t="n">
        <f aca="false">'Raw Data Consolidated'!D177</f>
        <v>0</v>
      </c>
      <c r="E102" s="52" t="n">
        <f aca="false">'Raw Data Consolidated'!E177</f>
        <v>17976</v>
      </c>
      <c r="F102" s="52" t="n">
        <f aca="false">'Raw Data Consolidated'!F177</f>
        <v>719</v>
      </c>
      <c r="G102" s="52" t="n">
        <f aca="false">'Raw Data Consolidated'!G177</f>
        <v>660</v>
      </c>
      <c r="H102" s="52" t="n">
        <f aca="false">'Raw Data Consolidated'!H177</f>
        <v>132</v>
      </c>
      <c r="I102" s="52" t="n">
        <f aca="false">'Raw Data Consolidated'!I177</f>
        <v>311598</v>
      </c>
      <c r="J102" s="52" t="n">
        <f aca="false">'Raw Data Consolidated'!J177</f>
        <v>633363</v>
      </c>
      <c r="K102" s="52" t="n">
        <f aca="false">'Raw Data Consolidated'!K177</f>
        <v>1005343</v>
      </c>
      <c r="L102" s="52" t="n">
        <f aca="false">'Raw Data Consolidated'!L177</f>
        <v>3212725</v>
      </c>
      <c r="M102" s="52" t="n">
        <f aca="false">'Raw Data Consolidated'!M177</f>
        <v>2540224</v>
      </c>
      <c r="N102" s="53" t="n">
        <f aca="false">SUM(B102:M102)</f>
        <v>7722740</v>
      </c>
    </row>
    <row r="103" customFormat="false" ht="15" hidden="false" customHeight="false" outlineLevel="0" collapsed="false">
      <c r="A103" s="58" t="str">
        <f aca="false">RIGHT('Raw Data Consolidated'!A178, LEN('Raw Data Consolidated'!A178) - FIND("-", 'Raw Data Consolidated'!A178) - 1)</f>
        <v>SGST using IGST</v>
      </c>
      <c r="B103" s="52" t="n">
        <f aca="false">'Raw Data Consolidated'!B178</f>
        <v>0</v>
      </c>
      <c r="C103" s="52" t="n">
        <f aca="false">'Raw Data Consolidated'!C178</f>
        <v>0</v>
      </c>
      <c r="D103" s="52" t="n">
        <f aca="false">'Raw Data Consolidated'!D178</f>
        <v>0</v>
      </c>
      <c r="E103" s="52" t="n">
        <f aca="false">'Raw Data Consolidated'!E178</f>
        <v>0</v>
      </c>
      <c r="F103" s="52" t="n">
        <f aca="false">'Raw Data Consolidated'!F178</f>
        <v>0</v>
      </c>
      <c r="G103" s="52" t="n">
        <f aca="false">'Raw Data Consolidated'!G178</f>
        <v>0</v>
      </c>
      <c r="H103" s="52" t="n">
        <f aca="false">'Raw Data Consolidated'!H178</f>
        <v>0</v>
      </c>
      <c r="I103" s="52" t="n">
        <f aca="false">'Raw Data Consolidated'!I178</f>
        <v>0</v>
      </c>
      <c r="J103" s="52" t="n">
        <f aca="false">'Raw Data Consolidated'!J178</f>
        <v>0</v>
      </c>
      <c r="K103" s="52" t="n">
        <f aca="false">'Raw Data Consolidated'!K178</f>
        <v>0</v>
      </c>
      <c r="L103" s="52" t="n">
        <f aca="false">'Raw Data Consolidated'!L178</f>
        <v>0</v>
      </c>
      <c r="M103" s="52" t="n">
        <f aca="false">'Raw Data Consolidated'!M178</f>
        <v>0</v>
      </c>
      <c r="N103" s="53" t="n">
        <f aca="false">SUM(B103:M103)</f>
        <v>0</v>
      </c>
    </row>
    <row r="104" customFormat="false" ht="15" hidden="false" customHeight="false" outlineLevel="0" collapsed="false">
      <c r="A104" s="58" t="str">
        <f aca="false">RIGHT('Raw Data Consolidated'!A179, LEN('Raw Data Consolidated'!A179) - FIND("-", 'Raw Data Consolidated'!A179) - 1)</f>
        <v>SGST using SGST</v>
      </c>
      <c r="B104" s="52" t="n">
        <f aca="false">'Raw Data Consolidated'!B179</f>
        <v>0</v>
      </c>
      <c r="C104" s="52" t="n">
        <f aca="false">'Raw Data Consolidated'!C179</f>
        <v>0</v>
      </c>
      <c r="D104" s="52" t="n">
        <f aca="false">'Raw Data Consolidated'!D179</f>
        <v>0</v>
      </c>
      <c r="E104" s="52" t="n">
        <f aca="false">'Raw Data Consolidated'!E179</f>
        <v>968085</v>
      </c>
      <c r="F104" s="52" t="n">
        <f aca="false">'Raw Data Consolidated'!F179</f>
        <v>719</v>
      </c>
      <c r="G104" s="52" t="n">
        <f aca="false">'Raw Data Consolidated'!G179</f>
        <v>660</v>
      </c>
      <c r="H104" s="52" t="n">
        <f aca="false">'Raw Data Consolidated'!H179</f>
        <v>132</v>
      </c>
      <c r="I104" s="52" t="n">
        <f aca="false">'Raw Data Consolidated'!I179</f>
        <v>311598</v>
      </c>
      <c r="J104" s="52" t="n">
        <f aca="false">'Raw Data Consolidated'!J179</f>
        <v>633363</v>
      </c>
      <c r="K104" s="52" t="n">
        <f aca="false">'Raw Data Consolidated'!K179</f>
        <v>51272</v>
      </c>
      <c r="L104" s="52" t="n">
        <f aca="false">'Raw Data Consolidated'!L179</f>
        <v>3212725</v>
      </c>
      <c r="M104" s="52" t="n">
        <f aca="false">'Raw Data Consolidated'!M179</f>
        <v>2540224</v>
      </c>
      <c r="N104" s="53" t="n">
        <f aca="false">SUM(B104:M104)</f>
        <v>7718778</v>
      </c>
    </row>
    <row r="105" customFormat="false" ht="15.75" hidden="false" customHeight="true" outlineLevel="0" collapsed="false">
      <c r="A105" s="62" t="str">
        <f aca="false">RIGHT('Raw Data Consolidated'!A180, LEN('Raw Data Consolidated'!A180) - FIND("-", 'Raw Data Consolidated'!A180) - 1)</f>
        <v>Cess using Cess</v>
      </c>
      <c r="B105" s="55" t="n">
        <f aca="false">'Raw Data Consolidated'!B180</f>
        <v>0</v>
      </c>
      <c r="C105" s="55" t="n">
        <f aca="false">'Raw Data Consolidated'!C180</f>
        <v>0</v>
      </c>
      <c r="D105" s="55" t="n">
        <f aca="false">'Raw Data Consolidated'!D180</f>
        <v>0</v>
      </c>
      <c r="E105" s="55" t="n">
        <f aca="false">'Raw Data Consolidated'!E180</f>
        <v>0</v>
      </c>
      <c r="F105" s="55" t="n">
        <f aca="false">'Raw Data Consolidated'!F180</f>
        <v>0</v>
      </c>
      <c r="G105" s="55" t="n">
        <f aca="false">'Raw Data Consolidated'!G180</f>
        <v>0</v>
      </c>
      <c r="H105" s="55" t="n">
        <f aca="false">'Raw Data Consolidated'!H180</f>
        <v>0</v>
      </c>
      <c r="I105" s="55" t="n">
        <f aca="false">'Raw Data Consolidated'!I180</f>
        <v>0</v>
      </c>
      <c r="J105" s="55" t="n">
        <f aca="false">'Raw Data Consolidated'!J180</f>
        <v>0</v>
      </c>
      <c r="K105" s="55" t="n">
        <f aca="false">'Raw Data Consolidated'!K180</f>
        <v>0</v>
      </c>
      <c r="L105" s="55" t="n">
        <f aca="false">'Raw Data Consolidated'!L180</f>
        <v>0</v>
      </c>
      <c r="M105" s="55" t="n">
        <f aca="false">'Raw Data Consolidated'!M180</f>
        <v>0</v>
      </c>
      <c r="N105" s="56" t="n">
        <f aca="false">SUM(B105:M105)</f>
        <v>0</v>
      </c>
    </row>
    <row r="106" customFormat="false" ht="15.75" hidden="false" customHeight="true" outlineLevel="0" collapsed="false"/>
    <row r="107" customFormat="false" ht="15.75" hidden="false" customHeight="true" outlineLevel="0" collapsed="false">
      <c r="A107" s="60" t="s">
        <v>83</v>
      </c>
      <c r="B107" s="60"/>
      <c r="C107" s="60"/>
      <c r="D107" s="60"/>
      <c r="E107" s="60"/>
      <c r="F107" s="60"/>
      <c r="G107" s="60"/>
      <c r="H107" s="60"/>
      <c r="I107" s="60"/>
      <c r="J107" s="60"/>
      <c r="K107" s="60"/>
      <c r="L107" s="60"/>
      <c r="M107" s="60"/>
      <c r="N107" s="60"/>
    </row>
    <row r="108" customFormat="false" ht="15" hidden="false" customHeight="false" outlineLevel="0" collapsed="false">
      <c r="A108" s="51" t="s">
        <v>28</v>
      </c>
      <c r="B108" s="52" t="n">
        <f aca="false">B92+SUM(B98:B100)</f>
        <v>0</v>
      </c>
      <c r="C108" s="52" t="n">
        <f aca="false">C92+SUM(C98:C100)</f>
        <v>0</v>
      </c>
      <c r="D108" s="52" t="n">
        <f aca="false">D92+SUM(D98:D100)</f>
        <v>0</v>
      </c>
      <c r="E108" s="52" t="n">
        <f aca="false">E92+SUM(E98:E100)</f>
        <v>107656</v>
      </c>
      <c r="F108" s="52" t="n">
        <f aca="false">F92+SUM(F98:F100)</f>
        <v>103940</v>
      </c>
      <c r="G108" s="52" t="n">
        <f aca="false">G92+SUM(G98:G100)</f>
        <v>0</v>
      </c>
      <c r="H108" s="52" t="n">
        <f aca="false">H92+SUM(H98:H100)</f>
        <v>0</v>
      </c>
      <c r="I108" s="52" t="n">
        <f aca="false">I92+SUM(I98:I100)</f>
        <v>1184449</v>
      </c>
      <c r="J108" s="52" t="n">
        <f aca="false">J92+SUM(J98:J100)</f>
        <v>38633</v>
      </c>
      <c r="K108" s="52" t="n">
        <f aca="false">K92+SUM(K98:K100)</f>
        <v>1997145</v>
      </c>
      <c r="L108" s="52" t="n">
        <f aca="false">L92+SUM(L98:L100)</f>
        <v>235916</v>
      </c>
      <c r="M108" s="52" t="n">
        <f aca="false">M92+SUM(M98:M100)</f>
        <v>742475</v>
      </c>
      <c r="N108" s="53" t="n">
        <f aca="false">SUM(B108:M108)</f>
        <v>4410214</v>
      </c>
    </row>
    <row r="109" customFormat="false" ht="15" hidden="false" customHeight="false" outlineLevel="0" collapsed="false">
      <c r="A109" s="51" t="s">
        <v>29</v>
      </c>
      <c r="B109" s="52" t="n">
        <f aca="false">B93+B101+B102</f>
        <v>0</v>
      </c>
      <c r="C109" s="52" t="n">
        <f aca="false">C93+C101+C102</f>
        <v>0</v>
      </c>
      <c r="D109" s="52" t="n">
        <f aca="false">D93+D101+D102</f>
        <v>0</v>
      </c>
      <c r="E109" s="52" t="n">
        <f aca="false">E93+E101+E102</f>
        <v>972045</v>
      </c>
      <c r="F109" s="52" t="n">
        <f aca="false">F93+F101+F102</f>
        <v>35983</v>
      </c>
      <c r="G109" s="52" t="n">
        <f aca="false">G93+G101+G102</f>
        <v>34665</v>
      </c>
      <c r="H109" s="52" t="n">
        <f aca="false">H93+H101+H102</f>
        <v>132</v>
      </c>
      <c r="I109" s="52" t="n">
        <f aca="false">I93+I101+I102</f>
        <v>2943261</v>
      </c>
      <c r="J109" s="52" t="n">
        <f aca="false">J93+J101+J102</f>
        <v>2150248</v>
      </c>
      <c r="K109" s="52" t="n">
        <f aca="false">K93+K101+K102</f>
        <v>6307093</v>
      </c>
      <c r="L109" s="52" t="n">
        <f aca="false">L93+L101+L102</f>
        <v>5095608</v>
      </c>
      <c r="M109" s="52" t="n">
        <f aca="false">M93+M101+M102</f>
        <v>3796796</v>
      </c>
      <c r="N109" s="53" t="n">
        <f aca="false">SUM(B109:M109)</f>
        <v>21335831</v>
      </c>
    </row>
    <row r="110" customFormat="false" ht="15" hidden="false" customHeight="false" outlineLevel="0" collapsed="false">
      <c r="A110" s="51" t="s">
        <v>30</v>
      </c>
      <c r="B110" s="52" t="n">
        <f aca="false">B94+B103+B104</f>
        <v>0</v>
      </c>
      <c r="C110" s="52" t="n">
        <f aca="false">C94+C103+C104</f>
        <v>0</v>
      </c>
      <c r="D110" s="52" t="n">
        <f aca="false">D94+D103+D104</f>
        <v>0</v>
      </c>
      <c r="E110" s="52" t="n">
        <f aca="false">E94+E103+E104</f>
        <v>972045</v>
      </c>
      <c r="F110" s="52" t="n">
        <f aca="false">F94+F103+F104</f>
        <v>35983</v>
      </c>
      <c r="G110" s="52" t="n">
        <f aca="false">G94+G103+G104</f>
        <v>34665</v>
      </c>
      <c r="H110" s="52" t="n">
        <f aca="false">H94+H103+H104</f>
        <v>132</v>
      </c>
      <c r="I110" s="52" t="n">
        <f aca="false">I94+I103+I104</f>
        <v>2943261</v>
      </c>
      <c r="J110" s="52" t="n">
        <f aca="false">J94+J103+J104</f>
        <v>2150248</v>
      </c>
      <c r="K110" s="52" t="n">
        <f aca="false">K94+K103+K104</f>
        <v>6307093</v>
      </c>
      <c r="L110" s="52" t="n">
        <f aca="false">L94+L103+L104</f>
        <v>5095608</v>
      </c>
      <c r="M110" s="52" t="n">
        <f aca="false">M94+M103+M104</f>
        <v>3796796</v>
      </c>
      <c r="N110" s="53" t="n">
        <f aca="false">SUM(B110:M110)</f>
        <v>21335831</v>
      </c>
    </row>
    <row r="111" customFormat="false" ht="15.75" hidden="false" customHeight="true" outlineLevel="0" collapsed="false">
      <c r="A111" s="54" t="s">
        <v>31</v>
      </c>
      <c r="B111" s="55" t="n">
        <f aca="false">B95+B105</f>
        <v>0</v>
      </c>
      <c r="C111" s="55" t="n">
        <f aca="false">C95+C105</f>
        <v>0</v>
      </c>
      <c r="D111" s="55" t="n">
        <f aca="false">D95+D105</f>
        <v>0</v>
      </c>
      <c r="E111" s="55" t="n">
        <f aca="false">E95+E105</f>
        <v>0</v>
      </c>
      <c r="F111" s="55" t="n">
        <f aca="false">F95+F105</f>
        <v>0</v>
      </c>
      <c r="G111" s="55" t="n">
        <f aca="false">G95+G105</f>
        <v>0</v>
      </c>
      <c r="H111" s="55" t="n">
        <f aca="false">H95+H105</f>
        <v>0</v>
      </c>
      <c r="I111" s="55" t="n">
        <f aca="false">I95+I105</f>
        <v>0</v>
      </c>
      <c r="J111" s="55" t="n">
        <f aca="false">J95+J105</f>
        <v>0</v>
      </c>
      <c r="K111" s="55" t="n">
        <f aca="false">K95+K105</f>
        <v>0</v>
      </c>
      <c r="L111" s="55" t="n">
        <f aca="false">L95+L105</f>
        <v>0</v>
      </c>
      <c r="M111" s="55" t="n">
        <f aca="false">M95+M105</f>
        <v>0</v>
      </c>
      <c r="N111" s="56" t="n">
        <f aca="false">SUM(B111:M111)</f>
        <v>0</v>
      </c>
    </row>
    <row r="112" customFormat="false" ht="15.75" hidden="false" customHeight="true" outlineLevel="0" collapsed="false"/>
    <row r="113" customFormat="false" ht="15.75" hidden="false" customHeight="true" outlineLevel="0" collapsed="false">
      <c r="A113" s="60" t="str">
        <f aca="false">LEFT('Raw Data Consolidated'!A167, FIND("|", 'Raw Data Consolidated'!A167) -1)</f>
        <v>6.1 Payment of Tax - Interest paid in Cash </v>
      </c>
      <c r="B113" s="60"/>
      <c r="C113" s="60"/>
      <c r="D113" s="60"/>
      <c r="E113" s="60"/>
      <c r="F113" s="60"/>
      <c r="G113" s="60"/>
      <c r="H113" s="60"/>
      <c r="I113" s="60"/>
      <c r="J113" s="60"/>
      <c r="K113" s="60"/>
      <c r="L113" s="60"/>
      <c r="M113" s="60"/>
      <c r="N113" s="60"/>
    </row>
    <row r="114" customFormat="false" ht="15" hidden="false" customHeight="false" outlineLevel="0" collapsed="false">
      <c r="A114" s="51" t="str">
        <f aca="false">RIGHT('Raw Data Consolidated'!A167, LEN('Raw Data Consolidated'!A167) - FIND("|", 'Raw Data Consolidated'!A167) - 1)</f>
        <v>IGST</v>
      </c>
      <c r="B114" s="52" t="n">
        <f aca="false">'Raw Data Consolidated'!B167</f>
        <v>0</v>
      </c>
      <c r="C114" s="52" t="n">
        <f aca="false">'Raw Data Consolidated'!C167</f>
        <v>0</v>
      </c>
      <c r="D114" s="52" t="n">
        <f aca="false">'Raw Data Consolidated'!D167</f>
        <v>0</v>
      </c>
      <c r="E114" s="52" t="n">
        <f aca="false">'Raw Data Consolidated'!E167</f>
        <v>0</v>
      </c>
      <c r="F114" s="52" t="n">
        <f aca="false">'Raw Data Consolidated'!F167</f>
        <v>0</v>
      </c>
      <c r="G114" s="52" t="n">
        <f aca="false">'Raw Data Consolidated'!G167</f>
        <v>0</v>
      </c>
      <c r="H114" s="52" t="n">
        <f aca="false">'Raw Data Consolidated'!H167</f>
        <v>0</v>
      </c>
      <c r="I114" s="52" t="n">
        <f aca="false">'Raw Data Consolidated'!I167</f>
        <v>0</v>
      </c>
      <c r="J114" s="52" t="n">
        <f aca="false">'Raw Data Consolidated'!J167</f>
        <v>0</v>
      </c>
      <c r="K114" s="52" t="n">
        <f aca="false">'Raw Data Consolidated'!K167</f>
        <v>0</v>
      </c>
      <c r="L114" s="52" t="n">
        <f aca="false">'Raw Data Consolidated'!L167</f>
        <v>0</v>
      </c>
      <c r="M114" s="52" t="n">
        <f aca="false">'Raw Data Consolidated'!M167</f>
        <v>0</v>
      </c>
      <c r="N114" s="53" t="n">
        <f aca="false">SUM(B114:M114)</f>
        <v>0</v>
      </c>
    </row>
    <row r="115" customFormat="false" ht="15" hidden="false" customHeight="false" outlineLevel="0" collapsed="false">
      <c r="A115" s="51" t="str">
        <f aca="false">RIGHT('Raw Data Consolidated'!A168, LEN('Raw Data Consolidated'!A168) - FIND("|", 'Raw Data Consolidated'!A168) - 1)</f>
        <v>CGST</v>
      </c>
      <c r="B115" s="52" t="n">
        <f aca="false">'Raw Data Consolidated'!B168</f>
        <v>0</v>
      </c>
      <c r="C115" s="52" t="n">
        <f aca="false">'Raw Data Consolidated'!C168</f>
        <v>0</v>
      </c>
      <c r="D115" s="52" t="n">
        <f aca="false">'Raw Data Consolidated'!D168</f>
        <v>0</v>
      </c>
      <c r="E115" s="52" t="n">
        <f aca="false">'Raw Data Consolidated'!E168</f>
        <v>0</v>
      </c>
      <c r="F115" s="52" t="n">
        <f aca="false">'Raw Data Consolidated'!F168</f>
        <v>0</v>
      </c>
      <c r="G115" s="52" t="n">
        <f aca="false">'Raw Data Consolidated'!G168</f>
        <v>0</v>
      </c>
      <c r="H115" s="52" t="n">
        <f aca="false">'Raw Data Consolidated'!H168</f>
        <v>0</v>
      </c>
      <c r="I115" s="52" t="n">
        <f aca="false">'Raw Data Consolidated'!I168</f>
        <v>0</v>
      </c>
      <c r="J115" s="52" t="n">
        <f aca="false">'Raw Data Consolidated'!J168</f>
        <v>0</v>
      </c>
      <c r="K115" s="52" t="n">
        <f aca="false">'Raw Data Consolidated'!K168</f>
        <v>0</v>
      </c>
      <c r="L115" s="52" t="n">
        <f aca="false">'Raw Data Consolidated'!L168</f>
        <v>0</v>
      </c>
      <c r="M115" s="52" t="n">
        <f aca="false">'Raw Data Consolidated'!M168</f>
        <v>0</v>
      </c>
      <c r="N115" s="53" t="n">
        <f aca="false">SUM(B115:M115)</f>
        <v>0</v>
      </c>
    </row>
    <row r="116" customFormat="false" ht="15" hidden="false" customHeight="false" outlineLevel="0" collapsed="false">
      <c r="A116" s="51" t="str">
        <f aca="false">RIGHT('Raw Data Consolidated'!A169, LEN('Raw Data Consolidated'!A169) - FIND("|", 'Raw Data Consolidated'!A169) - 1)</f>
        <v>SGST</v>
      </c>
      <c r="B116" s="52" t="n">
        <f aca="false">'Raw Data Consolidated'!B169</f>
        <v>0</v>
      </c>
      <c r="C116" s="52" t="n">
        <f aca="false">'Raw Data Consolidated'!C169</f>
        <v>0</v>
      </c>
      <c r="D116" s="52" t="n">
        <f aca="false">'Raw Data Consolidated'!D169</f>
        <v>0</v>
      </c>
      <c r="E116" s="52" t="n">
        <f aca="false">'Raw Data Consolidated'!E169</f>
        <v>0</v>
      </c>
      <c r="F116" s="52" t="n">
        <f aca="false">'Raw Data Consolidated'!F169</f>
        <v>0</v>
      </c>
      <c r="G116" s="52" t="n">
        <f aca="false">'Raw Data Consolidated'!G169</f>
        <v>0</v>
      </c>
      <c r="H116" s="52" t="n">
        <f aca="false">'Raw Data Consolidated'!H169</f>
        <v>0</v>
      </c>
      <c r="I116" s="52" t="n">
        <f aca="false">'Raw Data Consolidated'!I169</f>
        <v>0</v>
      </c>
      <c r="J116" s="52" t="n">
        <f aca="false">'Raw Data Consolidated'!J169</f>
        <v>0</v>
      </c>
      <c r="K116" s="52" t="n">
        <f aca="false">'Raw Data Consolidated'!K169</f>
        <v>0</v>
      </c>
      <c r="L116" s="52" t="n">
        <f aca="false">'Raw Data Consolidated'!L169</f>
        <v>0</v>
      </c>
      <c r="M116" s="52" t="n">
        <f aca="false">'Raw Data Consolidated'!M169</f>
        <v>0</v>
      </c>
      <c r="N116" s="53" t="n">
        <f aca="false">SUM(B116:M116)</f>
        <v>0</v>
      </c>
    </row>
    <row r="117" customFormat="false" ht="15.75" hidden="false" customHeight="true" outlineLevel="0" collapsed="false">
      <c r="A117" s="54" t="str">
        <f aca="false">RIGHT('Raw Data Consolidated'!A170, LEN('Raw Data Consolidated'!A170) - FIND("|", 'Raw Data Consolidated'!A170) - 1)</f>
        <v>Cess</v>
      </c>
      <c r="B117" s="55" t="n">
        <f aca="false">'Raw Data Consolidated'!B170</f>
        <v>0</v>
      </c>
      <c r="C117" s="55" t="n">
        <f aca="false">'Raw Data Consolidated'!C170</f>
        <v>0</v>
      </c>
      <c r="D117" s="55" t="n">
        <f aca="false">'Raw Data Consolidated'!D170</f>
        <v>0</v>
      </c>
      <c r="E117" s="55" t="n">
        <f aca="false">'Raw Data Consolidated'!E170</f>
        <v>0</v>
      </c>
      <c r="F117" s="55" t="n">
        <f aca="false">'Raw Data Consolidated'!F170</f>
        <v>0</v>
      </c>
      <c r="G117" s="55" t="n">
        <f aca="false">'Raw Data Consolidated'!G170</f>
        <v>0</v>
      </c>
      <c r="H117" s="55" t="n">
        <f aca="false">'Raw Data Consolidated'!H170</f>
        <v>0</v>
      </c>
      <c r="I117" s="55" t="n">
        <f aca="false">'Raw Data Consolidated'!I170</f>
        <v>0</v>
      </c>
      <c r="J117" s="55" t="n">
        <f aca="false">'Raw Data Consolidated'!J170</f>
        <v>0</v>
      </c>
      <c r="K117" s="55" t="n">
        <f aca="false">'Raw Data Consolidated'!K170</f>
        <v>0</v>
      </c>
      <c r="L117" s="55" t="n">
        <f aca="false">'Raw Data Consolidated'!L170</f>
        <v>0</v>
      </c>
      <c r="M117" s="55" t="n">
        <f aca="false">'Raw Data Consolidated'!M170</f>
        <v>0</v>
      </c>
      <c r="N117" s="56" t="n">
        <f aca="false">SUM(B117:M117)</f>
        <v>0</v>
      </c>
    </row>
    <row r="118" customFormat="false" ht="15.75" hidden="false" customHeight="true" outlineLevel="0" collapsed="false"/>
    <row r="119" customFormat="false" ht="15.75" hidden="false" customHeight="true" outlineLevel="0" collapsed="false">
      <c r="A119" s="60" t="str">
        <f aca="false">LEFT('Raw Data Consolidated'!A171,FIND("|",'Raw Data Consolidated'!A171)-1)</f>
        <v>6.1 Payment of Tax - Late Fee paid in Cash </v>
      </c>
      <c r="B119" s="60"/>
      <c r="C119" s="60"/>
      <c r="D119" s="60"/>
      <c r="E119" s="60"/>
      <c r="F119" s="60"/>
      <c r="G119" s="60"/>
      <c r="H119" s="60"/>
      <c r="I119" s="60"/>
      <c r="J119" s="60"/>
      <c r="K119" s="60"/>
      <c r="L119" s="60"/>
      <c r="M119" s="60"/>
      <c r="N119" s="60"/>
    </row>
    <row r="120" customFormat="false" ht="15" hidden="false" customHeight="false" outlineLevel="0" collapsed="false">
      <c r="A120" s="51" t="str">
        <f aca="false">RIGHT('Raw Data Consolidated'!A171, LEN('Raw Data Consolidated'!A171) - FIND("|", 'Raw Data Consolidated'!A171) - 1)</f>
        <v>CGST</v>
      </c>
      <c r="B120" s="52" t="n">
        <f aca="false">'Raw Data Consolidated'!B171</f>
        <v>0</v>
      </c>
      <c r="C120" s="52" t="n">
        <f aca="false">'Raw Data Consolidated'!C171</f>
        <v>0</v>
      </c>
      <c r="D120" s="52" t="n">
        <f aca="false">'Raw Data Consolidated'!D171</f>
        <v>0</v>
      </c>
      <c r="E120" s="52" t="n">
        <f aca="false">'Raw Data Consolidated'!E171</f>
        <v>0</v>
      </c>
      <c r="F120" s="52" t="n">
        <f aca="false">'Raw Data Consolidated'!F171</f>
        <v>0</v>
      </c>
      <c r="G120" s="52" t="n">
        <f aca="false">'Raw Data Consolidated'!G171</f>
        <v>0</v>
      </c>
      <c r="H120" s="52" t="n">
        <f aca="false">'Raw Data Consolidated'!H171</f>
        <v>0</v>
      </c>
      <c r="I120" s="52" t="n">
        <f aca="false">'Raw Data Consolidated'!I171</f>
        <v>0</v>
      </c>
      <c r="J120" s="52" t="n">
        <f aca="false">'Raw Data Consolidated'!J171</f>
        <v>0</v>
      </c>
      <c r="K120" s="52" t="n">
        <f aca="false">'Raw Data Consolidated'!K171</f>
        <v>0</v>
      </c>
      <c r="L120" s="52" t="n">
        <f aca="false">'Raw Data Consolidated'!L171</f>
        <v>0</v>
      </c>
      <c r="M120" s="52" t="n">
        <f aca="false">'Raw Data Consolidated'!M171</f>
        <v>0</v>
      </c>
      <c r="N120" s="53" t="n">
        <f aca="false">SUM(B120:M120)</f>
        <v>0</v>
      </c>
    </row>
    <row r="121" customFormat="false" ht="15.75" hidden="false" customHeight="true" outlineLevel="0" collapsed="false">
      <c r="A121" s="54" t="str">
        <f aca="false">RIGHT('Raw Data Consolidated'!A172, LEN('Raw Data Consolidated'!A172) - FIND("|", 'Raw Data Consolidated'!A172) - 1)</f>
        <v>SGST</v>
      </c>
      <c r="B121" s="55" t="n">
        <f aca="false">'Raw Data Consolidated'!B172</f>
        <v>0</v>
      </c>
      <c r="C121" s="55" t="n">
        <f aca="false">'Raw Data Consolidated'!C172</f>
        <v>0</v>
      </c>
      <c r="D121" s="55" t="n">
        <f aca="false">'Raw Data Consolidated'!D172</f>
        <v>0</v>
      </c>
      <c r="E121" s="55" t="n">
        <f aca="false">'Raw Data Consolidated'!E172</f>
        <v>0</v>
      </c>
      <c r="F121" s="55" t="n">
        <f aca="false">'Raw Data Consolidated'!F172</f>
        <v>0</v>
      </c>
      <c r="G121" s="55" t="n">
        <f aca="false">'Raw Data Consolidated'!G172</f>
        <v>0</v>
      </c>
      <c r="H121" s="55" t="n">
        <f aca="false">'Raw Data Consolidated'!H172</f>
        <v>0</v>
      </c>
      <c r="I121" s="55" t="n">
        <f aca="false">'Raw Data Consolidated'!I172</f>
        <v>0</v>
      </c>
      <c r="J121" s="55" t="n">
        <f aca="false">'Raw Data Consolidated'!J172</f>
        <v>0</v>
      </c>
      <c r="K121" s="55" t="n">
        <f aca="false">'Raw Data Consolidated'!K172</f>
        <v>0</v>
      </c>
      <c r="L121" s="55" t="n">
        <f aca="false">'Raw Data Consolidated'!L172</f>
        <v>0</v>
      </c>
      <c r="M121" s="55" t="n">
        <f aca="false">'Raw Data Consolidated'!M172</f>
        <v>0</v>
      </c>
      <c r="N121" s="56" t="n">
        <f aca="false">SUM(B121:M121)</f>
        <v>0</v>
      </c>
    </row>
  </sheetData>
  <mergeCells count="22">
    <mergeCell ref="A2:N2"/>
    <mergeCell ref="A9:N9"/>
    <mergeCell ref="A14:N14"/>
    <mergeCell ref="A17:N17"/>
    <mergeCell ref="A24:N24"/>
    <mergeCell ref="A27:N27"/>
    <mergeCell ref="A31:N31"/>
    <mergeCell ref="A35:N35"/>
    <mergeCell ref="A41:N41"/>
    <mergeCell ref="A47:N47"/>
    <mergeCell ref="A53:N53"/>
    <mergeCell ref="A59:N59"/>
    <mergeCell ref="A65:N65"/>
    <mergeCell ref="A71:N71"/>
    <mergeCell ref="A77:N77"/>
    <mergeCell ref="A83:N83"/>
    <mergeCell ref="A87:N87"/>
    <mergeCell ref="A91:N91"/>
    <mergeCell ref="A97:N97"/>
    <mergeCell ref="A107:N107"/>
    <mergeCell ref="A113:N113"/>
    <mergeCell ref="A119:N119"/>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N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1" activeCellId="0" sqref="A1"/>
    </sheetView>
  </sheetViews>
  <sheetFormatPr defaultRowHeight="15" zeroHeight="false" outlineLevelRow="0" outlineLevelCol="0"/>
  <cols>
    <col collapsed="false" customWidth="true" hidden="false" outlineLevel="0" max="1" min="1" style="1" width="16.71"/>
    <col collapsed="false" customWidth="true" hidden="false" outlineLevel="0" max="14" min="2" style="1" width="12.71"/>
    <col collapsed="false" customWidth="true" hidden="false" outlineLevel="0" max="1025" min="15" style="0" width="8.53"/>
  </cols>
  <sheetData>
    <row r="1" customFormat="false" ht="15.75" hidden="false" customHeight="true" outlineLevel="0" collapsed="false">
      <c r="A1" s="48" t="s">
        <v>3</v>
      </c>
      <c r="B1" s="49" t="n">
        <f aca="false">'Raw Data Consolidated'!B11</f>
        <v>42826</v>
      </c>
      <c r="C1" s="49" t="n">
        <f aca="false">'Raw Data Consolidated'!C11</f>
        <v>42856</v>
      </c>
      <c r="D1" s="49" t="n">
        <f aca="false">'Raw Data Consolidated'!D11</f>
        <v>42887</v>
      </c>
      <c r="E1" s="49" t="n">
        <f aca="false">'Raw Data Consolidated'!E11</f>
        <v>42917</v>
      </c>
      <c r="F1" s="49" t="n">
        <f aca="false">'Raw Data Consolidated'!F11</f>
        <v>42948</v>
      </c>
      <c r="G1" s="49" t="n">
        <f aca="false">'Raw Data Consolidated'!G11</f>
        <v>42979</v>
      </c>
      <c r="H1" s="49" t="n">
        <f aca="false">'Raw Data Consolidated'!H11</f>
        <v>43009</v>
      </c>
      <c r="I1" s="49" t="n">
        <f aca="false">'Raw Data Consolidated'!I11</f>
        <v>43040</v>
      </c>
      <c r="J1" s="49" t="n">
        <f aca="false">'Raw Data Consolidated'!J11</f>
        <v>43070</v>
      </c>
      <c r="K1" s="49" t="n">
        <f aca="false">'Raw Data Consolidated'!K11</f>
        <v>43101</v>
      </c>
      <c r="L1" s="49" t="n">
        <f aca="false">'Raw Data Consolidated'!L11</f>
        <v>43132</v>
      </c>
      <c r="M1" s="49" t="n">
        <f aca="false">'Raw Data Consolidated'!M11</f>
        <v>43160</v>
      </c>
      <c r="N1" s="48" t="s">
        <v>81</v>
      </c>
    </row>
    <row r="2" customFormat="false" ht="15.75" hidden="false" customHeight="true" outlineLevel="0" collapsed="false">
      <c r="A2" s="50" t="str">
        <f aca="false">CONCATENATE("Summary calculated by Govt. Portal: ", LEFT('Raw Data Consolidated'!A12, FIND("|", 'Raw Data Consolidated'!A12)-1))</f>
        <v>Summary calculated by Govt. Portal: B2B Invoices - 4A, 4B, 4C, 6B, 6C </v>
      </c>
      <c r="B2" s="50"/>
      <c r="C2" s="50"/>
      <c r="D2" s="50"/>
      <c r="E2" s="50"/>
      <c r="F2" s="50"/>
      <c r="G2" s="50"/>
      <c r="H2" s="50"/>
      <c r="I2" s="50"/>
      <c r="J2" s="50"/>
      <c r="K2" s="50"/>
      <c r="L2" s="50"/>
      <c r="M2" s="50"/>
      <c r="N2" s="50"/>
    </row>
    <row r="3" customFormat="false" ht="15" hidden="false" customHeight="false" outlineLevel="0" collapsed="false">
      <c r="A3" s="51" t="str">
        <f aca="false">RIGHT('Raw Data Consolidated'!A12, LEN('Raw Data Consolidated'!A12) - FIND("|", 'Raw Data Consolidated'!A12) - 1)</f>
        <v>Taxable Value</v>
      </c>
      <c r="B3" s="52" t="n">
        <f aca="false">'Raw Data Consolidated'!B12</f>
        <v>0</v>
      </c>
      <c r="C3" s="52" t="n">
        <f aca="false">'Raw Data Consolidated'!C12</f>
        <v>0</v>
      </c>
      <c r="D3" s="52" t="n">
        <f aca="false">'Raw Data Consolidated'!D12</f>
        <v>0</v>
      </c>
      <c r="E3" s="52" t="n">
        <f aca="false">'Raw Data Consolidated'!E12</f>
        <v>40683631.03</v>
      </c>
      <c r="F3" s="52" t="n">
        <f aca="false">'Raw Data Consolidated'!F12</f>
        <v>2089707.45</v>
      </c>
      <c r="G3" s="52" t="n">
        <f aca="false">'Raw Data Consolidated'!G12</f>
        <v>10600</v>
      </c>
      <c r="H3" s="52" t="n">
        <f aca="false">'Raw Data Consolidated'!H12</f>
        <v>1100</v>
      </c>
      <c r="I3" s="52" t="n">
        <f aca="false">'Raw Data Consolidated'!I12</f>
        <v>19500184.68</v>
      </c>
      <c r="J3" s="52" t="n">
        <f aca="false">'Raw Data Consolidated'!J12</f>
        <v>31831228.79</v>
      </c>
      <c r="K3" s="52" t="n">
        <f aca="false">'Raw Data Consolidated'!K12</f>
        <v>79474042.77</v>
      </c>
      <c r="L3" s="52" t="n">
        <f aca="false">'Raw Data Consolidated'!L12</f>
        <v>132936782.51</v>
      </c>
      <c r="M3" s="52" t="n">
        <f aca="false">'Raw Data Consolidated'!M12</f>
        <v>110886397.15</v>
      </c>
      <c r="N3" s="53" t="n">
        <f aca="false">SUM(B3:M3)</f>
        <v>417413674.38</v>
      </c>
    </row>
    <row r="4" customFormat="false" ht="15" hidden="false" customHeight="false" outlineLevel="0" collapsed="false">
      <c r="A4" s="51" t="str">
        <f aca="false">RIGHT('Raw Data Consolidated'!A13, LEN('Raw Data Consolidated'!A13) - FIND("|", 'Raw Data Consolidated'!A13) - 1)</f>
        <v>IGST</v>
      </c>
      <c r="B4" s="52" t="n">
        <f aca="false">'Raw Data Consolidated'!B13</f>
        <v>0</v>
      </c>
      <c r="C4" s="52" t="n">
        <f aca="false">'Raw Data Consolidated'!C13</f>
        <v>0</v>
      </c>
      <c r="D4" s="52" t="n">
        <f aca="false">'Raw Data Consolidated'!D13</f>
        <v>0</v>
      </c>
      <c r="E4" s="52" t="n">
        <f aca="false">'Raw Data Consolidated'!E13</f>
        <v>107656.16</v>
      </c>
      <c r="F4" s="52" t="n">
        <f aca="false">'Raw Data Consolidated'!F13</f>
        <v>103940.37</v>
      </c>
      <c r="G4" s="52" t="n">
        <f aca="false">'Raw Data Consolidated'!G13</f>
        <v>0</v>
      </c>
      <c r="H4" s="52" t="n">
        <f aca="false">'Raw Data Consolidated'!H13</f>
        <v>0</v>
      </c>
      <c r="I4" s="52" t="n">
        <f aca="false">'Raw Data Consolidated'!I13</f>
        <v>1184449.28</v>
      </c>
      <c r="J4" s="52" t="n">
        <f aca="false">'Raw Data Consolidated'!J13</f>
        <v>38632.5</v>
      </c>
      <c r="K4" s="52" t="n">
        <f aca="false">'Raw Data Consolidated'!K13</f>
        <v>1997145.11</v>
      </c>
      <c r="L4" s="52" t="n">
        <f aca="false">'Raw Data Consolidated'!L13</f>
        <v>235915.97</v>
      </c>
      <c r="M4" s="52" t="n">
        <f aca="false">'Raw Data Consolidated'!M13</f>
        <v>742475.36</v>
      </c>
      <c r="N4" s="53" t="n">
        <f aca="false">SUM(B4:M4)</f>
        <v>4410214.75</v>
      </c>
    </row>
    <row r="5" customFormat="false" ht="15" hidden="false" customHeight="false" outlineLevel="0" collapsed="false">
      <c r="A5" s="51" t="str">
        <f aca="false">RIGHT('Raw Data Consolidated'!A14, LEN('Raw Data Consolidated'!A14) - FIND("|", 'Raw Data Consolidated'!A14) - 1)</f>
        <v>CGST</v>
      </c>
      <c r="B5" s="52" t="n">
        <f aca="false">'Raw Data Consolidated'!B14</f>
        <v>0</v>
      </c>
      <c r="C5" s="52" t="n">
        <f aca="false">'Raw Data Consolidated'!C14</f>
        <v>0</v>
      </c>
      <c r="D5" s="52" t="n">
        <f aca="false">'Raw Data Consolidated'!D14</f>
        <v>0</v>
      </c>
      <c r="E5" s="52" t="n">
        <f aca="false">'Raw Data Consolidated'!E14</f>
        <v>968085.28</v>
      </c>
      <c r="F5" s="52" t="n">
        <f aca="false">'Raw Data Consolidated'!F14</f>
        <v>654</v>
      </c>
      <c r="G5" s="52" t="n">
        <f aca="false">'Raw Data Consolidated'!G14</f>
        <v>636</v>
      </c>
      <c r="H5" s="52" t="n">
        <f aca="false">'Raw Data Consolidated'!H14</f>
        <v>66</v>
      </c>
      <c r="I5" s="52" t="n">
        <f aca="false">'Raw Data Consolidated'!I14</f>
        <v>307792.74</v>
      </c>
      <c r="J5" s="52" t="n">
        <f aca="false">'Raw Data Consolidated'!J14</f>
        <v>634767.87</v>
      </c>
      <c r="K5" s="52" t="n">
        <f aca="false">'Raw Data Consolidated'!K14</f>
        <v>1005337.14</v>
      </c>
      <c r="L5" s="52" t="n">
        <f aca="false">'Raw Data Consolidated'!L14</f>
        <v>3212725.15</v>
      </c>
      <c r="M5" s="52" t="n">
        <f aca="false">'Raw Data Consolidated'!M14</f>
        <v>2542511.29</v>
      </c>
      <c r="N5" s="53" t="n">
        <f aca="false">SUM(B5:M5)</f>
        <v>8672575.47</v>
      </c>
    </row>
    <row r="6" customFormat="false" ht="15" hidden="false" customHeight="false" outlineLevel="0" collapsed="false">
      <c r="A6" s="51" t="str">
        <f aca="false">RIGHT('Raw Data Consolidated'!A15, LEN('Raw Data Consolidated'!A15) - FIND("|", 'Raw Data Consolidated'!A15) - 1)</f>
        <v>SGST</v>
      </c>
      <c r="B6" s="52" t="n">
        <f aca="false">'Raw Data Consolidated'!B15</f>
        <v>0</v>
      </c>
      <c r="C6" s="52" t="n">
        <f aca="false">'Raw Data Consolidated'!C15</f>
        <v>0</v>
      </c>
      <c r="D6" s="52" t="n">
        <f aca="false">'Raw Data Consolidated'!D15</f>
        <v>0</v>
      </c>
      <c r="E6" s="52" t="n">
        <f aca="false">'Raw Data Consolidated'!E15</f>
        <v>968085.28</v>
      </c>
      <c r="F6" s="52" t="n">
        <f aca="false">'Raw Data Consolidated'!F15</f>
        <v>654</v>
      </c>
      <c r="G6" s="52" t="n">
        <f aca="false">'Raw Data Consolidated'!G15</f>
        <v>636</v>
      </c>
      <c r="H6" s="52" t="n">
        <f aca="false">'Raw Data Consolidated'!H15</f>
        <v>66</v>
      </c>
      <c r="I6" s="52" t="n">
        <f aca="false">'Raw Data Consolidated'!I15</f>
        <v>307792.74</v>
      </c>
      <c r="J6" s="52" t="n">
        <f aca="false">'Raw Data Consolidated'!J15</f>
        <v>634767.87</v>
      </c>
      <c r="K6" s="52" t="n">
        <f aca="false">'Raw Data Consolidated'!K15</f>
        <v>1005337.14</v>
      </c>
      <c r="L6" s="52" t="n">
        <f aca="false">'Raw Data Consolidated'!L15</f>
        <v>3212725.15</v>
      </c>
      <c r="M6" s="52" t="n">
        <f aca="false">'Raw Data Consolidated'!M15</f>
        <v>2542511.29</v>
      </c>
      <c r="N6" s="53" t="n">
        <f aca="false">SUM(B6:M6)</f>
        <v>8672575.47</v>
      </c>
    </row>
    <row r="7" customFormat="false" ht="15.75" hidden="false" customHeight="true" outlineLevel="0" collapsed="false">
      <c r="A7" s="54" t="str">
        <f aca="false">RIGHT('Raw Data Consolidated'!A16, LEN('Raw Data Consolidated'!A16) - FIND("|", 'Raw Data Consolidated'!A16) - 1)</f>
        <v>Cess</v>
      </c>
      <c r="B7" s="55" t="n">
        <f aca="false">'Raw Data Consolidated'!B16</f>
        <v>0</v>
      </c>
      <c r="C7" s="55" t="n">
        <f aca="false">'Raw Data Consolidated'!C16</f>
        <v>0</v>
      </c>
      <c r="D7" s="55" t="n">
        <f aca="false">'Raw Data Consolidated'!D16</f>
        <v>0</v>
      </c>
      <c r="E7" s="55" t="n">
        <f aca="false">'Raw Data Consolidated'!E16</f>
        <v>0</v>
      </c>
      <c r="F7" s="55" t="n">
        <f aca="false">'Raw Data Consolidated'!F16</f>
        <v>0</v>
      </c>
      <c r="G7" s="55" t="n">
        <f aca="false">'Raw Data Consolidated'!G16</f>
        <v>0</v>
      </c>
      <c r="H7" s="55" t="n">
        <f aca="false">'Raw Data Consolidated'!H16</f>
        <v>0</v>
      </c>
      <c r="I7" s="55" t="n">
        <f aca="false">'Raw Data Consolidated'!I16</f>
        <v>0</v>
      </c>
      <c r="J7" s="55" t="n">
        <f aca="false">'Raw Data Consolidated'!J16</f>
        <v>0</v>
      </c>
      <c r="K7" s="55" t="n">
        <f aca="false">'Raw Data Consolidated'!K16</f>
        <v>0</v>
      </c>
      <c r="L7" s="55" t="n">
        <f aca="false">'Raw Data Consolidated'!L16</f>
        <v>0</v>
      </c>
      <c r="M7" s="55" t="n">
        <f aca="false">'Raw Data Consolidated'!M16</f>
        <v>0</v>
      </c>
      <c r="N7" s="56" t="n">
        <f aca="false">SUM(B7:M7)</f>
        <v>0</v>
      </c>
    </row>
    <row r="8" customFormat="false" ht="15.75" hidden="false" customHeight="true" outlineLevel="0" collapsed="false"/>
    <row r="9" customFormat="false" ht="15.75" hidden="false" customHeight="true" outlineLevel="0" collapsed="false">
      <c r="A9" s="63" t="str">
        <f aca="false">CONCATENATE("Summary calculated by GSTZen: ", LEFT('Raw Data Consolidated'!A12, FIND("|", 'Raw Data Consolidated'!A12)-1))</f>
        <v>Summary calculated by GSTZen: B2B Invoices - 4A, 4B, 4C, 6B, 6C </v>
      </c>
      <c r="B9" s="63"/>
      <c r="C9" s="63"/>
      <c r="D9" s="63"/>
      <c r="E9" s="63"/>
      <c r="F9" s="63"/>
      <c r="G9" s="63"/>
      <c r="H9" s="63"/>
      <c r="I9" s="63"/>
      <c r="J9" s="63"/>
      <c r="K9" s="63"/>
      <c r="L9" s="63"/>
      <c r="M9" s="63"/>
      <c r="N9" s="63"/>
    </row>
    <row r="10" customFormat="false" ht="15" hidden="false" customHeight="false" outlineLevel="0" collapsed="false">
      <c r="A10" s="51" t="s">
        <v>27</v>
      </c>
      <c r="B10" s="52" t="n">
        <f aca="false">SUM(SUMIFS('GSTR-1 By Customer'!$P:$P, 'GSTR-1 By Customer'!$B:$B, B$1, 'GSTR-1 By Customer'!$A:$A, "I*", 'GSTR-1 By Customer'!$AA:$AA, "N", 'GSTR-1 By Customer'!$D:$D, {"R","DE","SEWP","SEWOP","CBW"}))</f>
        <v>0</v>
      </c>
      <c r="C10" s="52" t="n">
        <f aca="false">SUM(SUMIFS('GSTR-1 By Customer'!$P:$P, 'GSTR-1 By Customer'!$B:$B, C$1, 'GSTR-1 By Customer'!$A:$A, "I*", 'GSTR-1 By Customer'!$AA:$AA, "N", 'GSTR-1 By Customer'!$D:$D, {"R","DE","SEWP","SEWOP","CBW"}))</f>
        <v>0</v>
      </c>
      <c r="D10" s="52" t="n">
        <f aca="false">SUM(SUMIFS('GSTR-1 By Customer'!$P:$P, 'GSTR-1 By Customer'!$B:$B, D$1, 'GSTR-1 By Customer'!$A:$A, "I*", 'GSTR-1 By Customer'!$AA:$AA, "N", 'GSTR-1 By Customer'!$D:$D, {"R","DE","SEWP","SEWOP","CBW"}))</f>
        <v>0</v>
      </c>
      <c r="E10" s="52" t="n">
        <f aca="false">SUM(SUMIFS('GSTR-1 By Customer'!$P:$P, 'GSTR-1 By Customer'!$B:$B, E$1, 'GSTR-1 By Customer'!$A:$A, "I*", 'GSTR-1 By Customer'!$AA:$AA, "N", 'GSTR-1 By Customer'!$D:$D, {"R","DE","SEWP","SEWOP","CBW"}))</f>
        <v>40683631.03</v>
      </c>
      <c r="F10" s="52" t="n">
        <f aca="false">SUM(SUMIFS('GSTR-1 By Customer'!$P:$P, 'GSTR-1 By Customer'!$B:$B, F$1, 'GSTR-1 By Customer'!$A:$A, "I*", 'GSTR-1 By Customer'!$AA:$AA, "N", 'GSTR-1 By Customer'!$D:$D, {"R","DE","SEWP","SEWOP","CBW"}))</f>
        <v>2089707.45</v>
      </c>
      <c r="G10" s="52" t="n">
        <f aca="false">SUM(SUMIFS('GSTR-1 By Customer'!$P:$P, 'GSTR-1 By Customer'!$B:$B, G$1, 'GSTR-1 By Customer'!$A:$A, "I*", 'GSTR-1 By Customer'!$AA:$AA, "N", 'GSTR-1 By Customer'!$D:$D, {"R","DE","SEWP","SEWOP","CBW"}))</f>
        <v>10600</v>
      </c>
      <c r="H10" s="52" t="n">
        <f aca="false">SUM(SUMIFS('GSTR-1 By Customer'!$P:$P, 'GSTR-1 By Customer'!$B:$B, H$1, 'GSTR-1 By Customer'!$A:$A, "I*", 'GSTR-1 By Customer'!$AA:$AA, "N", 'GSTR-1 By Customer'!$D:$D, {"R","DE","SEWP","SEWOP","CBW"}))</f>
        <v>1100</v>
      </c>
      <c r="I10" s="52" t="n">
        <f aca="false">SUM(SUMIFS('GSTR-1 By Customer'!$P:$P, 'GSTR-1 By Customer'!$B:$B, I$1, 'GSTR-1 By Customer'!$A:$A, "I*", 'GSTR-1 By Customer'!$AA:$AA, "N", 'GSTR-1 By Customer'!$D:$D, {"R","DE","SEWP","SEWOP","CBW"}))</f>
        <v>19073547.68</v>
      </c>
      <c r="J10" s="52" t="n">
        <f aca="false">SUM(SUMIFS('GSTR-1 By Customer'!$P:$P, 'GSTR-1 By Customer'!$B:$B, J$1, 'GSTR-1 By Customer'!$A:$A, "I*", 'GSTR-1 By Customer'!$AA:$AA, "N", 'GSTR-1 By Customer'!$D:$D, {"R","DE","SEWP","SEWOP","CBW"}))</f>
        <v>26162801.79</v>
      </c>
      <c r="K10" s="52" t="n">
        <f aca="false">SUM(SUMIFS('GSTR-1 By Customer'!$P:$P, 'GSTR-1 By Customer'!$B:$B, K$1, 'GSTR-1 By Customer'!$A:$A, "I*", 'GSTR-1 By Customer'!$AA:$AA, "N", 'GSTR-1 By Customer'!$D:$D, {"R","DE","SEWP","SEWOP","CBW"}))</f>
        <v>79474042.77</v>
      </c>
      <c r="L10" s="52" t="n">
        <f aca="false">SUM(SUMIFS('GSTR-1 By Customer'!$P:$P, 'GSTR-1 By Customer'!$B:$B, L$1, 'GSTR-1 By Customer'!$A:$A, "I*", 'GSTR-1 By Customer'!$AA:$AA, "N", 'GSTR-1 By Customer'!$D:$D, {"R","DE","SEWP","SEWOP","CBW"}))</f>
        <v>132848711.51</v>
      </c>
      <c r="M10" s="52" t="n">
        <f aca="false">SUM(SUMIFS('GSTR-1 By Customer'!$P:$P, 'GSTR-1 By Customer'!$B:$B, M$1, 'GSTR-1 By Customer'!$A:$A, "I*", 'GSTR-1 By Customer'!$AA:$AA, "N", 'GSTR-1 By Customer'!$D:$D, {"R","DE","SEWP","SEWOP","CBW"}))</f>
        <v>110826927.15</v>
      </c>
      <c r="N10" s="53" t="n">
        <f aca="false">SUM(B10:M10)</f>
        <v>411171069.38</v>
      </c>
    </row>
    <row r="11" customFormat="false" ht="15" hidden="false" customHeight="false" outlineLevel="0" collapsed="false">
      <c r="A11" s="51" t="s">
        <v>28</v>
      </c>
      <c r="B11" s="52" t="n">
        <f aca="false">SUM(SUMIFS('GSTR-1 By Customer'!$Q:$Q, 'GSTR-1 By Customer'!$B:$B, B$1, 'GSTR-1 By Customer'!$A:$A, "I*", 'GSTR-1 By Customer'!$AA:$AA, "N", 'GSTR-1 By Customer'!$D:$D, {"R","DE","SEWP","SEWOP","CBW"}))</f>
        <v>0</v>
      </c>
      <c r="C11" s="52" t="n">
        <f aca="false">SUM(SUMIFS('GSTR-1 By Customer'!$Q:$Q, 'GSTR-1 By Customer'!$B:$B, C$1, 'GSTR-1 By Customer'!$A:$A, "I*", 'GSTR-1 By Customer'!$AA:$AA, "N", 'GSTR-1 By Customer'!$D:$D, {"R","DE","SEWP","SEWOP","CBW"}))</f>
        <v>0</v>
      </c>
      <c r="D11" s="52" t="n">
        <f aca="false">SUM(SUMIFS('GSTR-1 By Customer'!$Q:$Q, 'GSTR-1 By Customer'!$B:$B, D$1, 'GSTR-1 By Customer'!$A:$A, "I*", 'GSTR-1 By Customer'!$AA:$AA, "N", 'GSTR-1 By Customer'!$D:$D, {"R","DE","SEWP","SEWOP","CBW"}))</f>
        <v>0</v>
      </c>
      <c r="E11" s="52" t="n">
        <f aca="false">SUM(SUMIFS('GSTR-1 By Customer'!$Q:$Q, 'GSTR-1 By Customer'!$B:$B, E$1, 'GSTR-1 By Customer'!$A:$A, "I*", 'GSTR-1 By Customer'!$AA:$AA, "N", 'GSTR-1 By Customer'!$D:$D, {"R","DE","SEWP","SEWOP","CBW"}))</f>
        <v>107656.16</v>
      </c>
      <c r="F11" s="52" t="n">
        <f aca="false">SUM(SUMIFS('GSTR-1 By Customer'!$Q:$Q, 'GSTR-1 By Customer'!$B:$B, F$1, 'GSTR-1 By Customer'!$A:$A, "I*", 'GSTR-1 By Customer'!$AA:$AA, "N", 'GSTR-1 By Customer'!$D:$D, {"R","DE","SEWP","SEWOP","CBW"}))</f>
        <v>103940.37</v>
      </c>
      <c r="G11" s="52" t="n">
        <f aca="false">SUM(SUMIFS('GSTR-1 By Customer'!$Q:$Q, 'GSTR-1 By Customer'!$B:$B, G$1, 'GSTR-1 By Customer'!$A:$A, "I*", 'GSTR-1 By Customer'!$AA:$AA, "N", 'GSTR-1 By Customer'!$D:$D, {"R","DE","SEWP","SEWOP","CBW"}))</f>
        <v>0</v>
      </c>
      <c r="H11" s="52" t="n">
        <f aca="false">SUM(SUMIFS('GSTR-1 By Customer'!$Q:$Q, 'GSTR-1 By Customer'!$B:$B, H$1, 'GSTR-1 By Customer'!$A:$A, "I*", 'GSTR-1 By Customer'!$AA:$AA, "N", 'GSTR-1 By Customer'!$D:$D, {"R","DE","SEWP","SEWOP","CBW"}))</f>
        <v>0</v>
      </c>
      <c r="I11" s="52" t="n">
        <f aca="false">SUM(SUMIFS('GSTR-1 By Customer'!$Q:$Q, 'GSTR-1 By Customer'!$B:$B, I$1, 'GSTR-1 By Customer'!$A:$A, "I*", 'GSTR-1 By Customer'!$AA:$AA, "N", 'GSTR-1 By Customer'!$D:$D, {"R","DE","SEWP","SEWOP","CBW"}))</f>
        <v>1184449.28</v>
      </c>
      <c r="J11" s="52" t="n">
        <f aca="false">SUM(SUMIFS('GSTR-1 By Customer'!$Q:$Q, 'GSTR-1 By Customer'!$B:$B, J$1, 'GSTR-1 By Customer'!$A:$A, "I*", 'GSTR-1 By Customer'!$AA:$AA, "N", 'GSTR-1 By Customer'!$D:$D, {"R","DE","SEWP","SEWOP","CBW"}))</f>
        <v>38632.5</v>
      </c>
      <c r="K11" s="52" t="n">
        <f aca="false">SUM(SUMIFS('GSTR-1 By Customer'!$Q:$Q, 'GSTR-1 By Customer'!$B:$B, K$1, 'GSTR-1 By Customer'!$A:$A, "I*", 'GSTR-1 By Customer'!$AA:$AA, "N", 'GSTR-1 By Customer'!$D:$D, {"R","DE","SEWP","SEWOP","CBW"}))</f>
        <v>1997145.11</v>
      </c>
      <c r="L11" s="52" t="n">
        <f aca="false">SUM(SUMIFS('GSTR-1 By Customer'!$Q:$Q, 'GSTR-1 By Customer'!$B:$B, L$1, 'GSTR-1 By Customer'!$A:$A, "I*", 'GSTR-1 By Customer'!$AA:$AA, "N", 'GSTR-1 By Customer'!$D:$D, {"R","DE","SEWP","SEWOP","CBW"}))</f>
        <v>235915.97</v>
      </c>
      <c r="M11" s="52" t="n">
        <f aca="false">SUM(SUMIFS('GSTR-1 By Customer'!$Q:$Q, 'GSTR-1 By Customer'!$B:$B, M$1, 'GSTR-1 By Customer'!$A:$A, "I*", 'GSTR-1 By Customer'!$AA:$AA, "N", 'GSTR-1 By Customer'!$D:$D, {"R","DE","SEWP","SEWOP","CBW"}))</f>
        <v>742475.36</v>
      </c>
      <c r="N11" s="53" t="n">
        <f aca="false">SUM(B11:M11)</f>
        <v>4410214.75</v>
      </c>
    </row>
    <row r="12" customFormat="false" ht="15" hidden="false" customHeight="false" outlineLevel="0" collapsed="false">
      <c r="A12" s="51" t="s">
        <v>29</v>
      </c>
      <c r="B12" s="52" t="n">
        <f aca="false">SUM(SUMIFS('GSTR-1 By Customer'!$R:$R, 'GSTR-1 By Customer'!$B:$B, B$1, 'GSTR-1 By Customer'!$A:$A, "I*", 'GSTR-1 By Customer'!$AA:$AA, "N", 'GSTR-1 By Customer'!$D:$D, {"R","DE","SEWP","SEWOP","CBW"}))</f>
        <v>0</v>
      </c>
      <c r="C12" s="52" t="n">
        <f aca="false">SUM(SUMIFS('GSTR-1 By Customer'!$R:$R, 'GSTR-1 By Customer'!$B:$B, C$1, 'GSTR-1 By Customer'!$A:$A, "I*", 'GSTR-1 By Customer'!$AA:$AA, "N", 'GSTR-1 By Customer'!$D:$D, {"R","DE","SEWP","SEWOP","CBW"}))</f>
        <v>0</v>
      </c>
      <c r="D12" s="52" t="n">
        <f aca="false">SUM(SUMIFS('GSTR-1 By Customer'!$R:$R, 'GSTR-1 By Customer'!$B:$B, D$1, 'GSTR-1 By Customer'!$A:$A, "I*", 'GSTR-1 By Customer'!$AA:$AA, "N", 'GSTR-1 By Customer'!$D:$D, {"R","DE","SEWP","SEWOP","CBW"}))</f>
        <v>0</v>
      </c>
      <c r="E12" s="52" t="n">
        <f aca="false">SUM(SUMIFS('GSTR-1 By Customer'!$R:$R, 'GSTR-1 By Customer'!$B:$B, E$1, 'GSTR-1 By Customer'!$A:$A, "I*", 'GSTR-1 By Customer'!$AA:$AA, "N", 'GSTR-1 By Customer'!$D:$D, {"R","DE","SEWP","SEWOP","CBW"}))</f>
        <v>968085.28</v>
      </c>
      <c r="F12" s="52" t="n">
        <f aca="false">SUM(SUMIFS('GSTR-1 By Customer'!$R:$R, 'GSTR-1 By Customer'!$B:$B, F$1, 'GSTR-1 By Customer'!$A:$A, "I*", 'GSTR-1 By Customer'!$AA:$AA, "N", 'GSTR-1 By Customer'!$D:$D, {"R","DE","SEWP","SEWOP","CBW"}))</f>
        <v>654</v>
      </c>
      <c r="G12" s="52" t="n">
        <f aca="false">SUM(SUMIFS('GSTR-1 By Customer'!$R:$R, 'GSTR-1 By Customer'!$B:$B, G$1, 'GSTR-1 By Customer'!$A:$A, "I*", 'GSTR-1 By Customer'!$AA:$AA, "N", 'GSTR-1 By Customer'!$D:$D, {"R","DE","SEWP","SEWOP","CBW"}))</f>
        <v>636</v>
      </c>
      <c r="H12" s="52" t="n">
        <f aca="false">SUM(SUMIFS('GSTR-1 By Customer'!$R:$R, 'GSTR-1 By Customer'!$B:$B, H$1, 'GSTR-1 By Customer'!$A:$A, "I*", 'GSTR-1 By Customer'!$AA:$AA, "N", 'GSTR-1 By Customer'!$D:$D, {"R","DE","SEWP","SEWOP","CBW"}))</f>
        <v>66</v>
      </c>
      <c r="I12" s="52" t="n">
        <f aca="false">SUM(SUMIFS('GSTR-1 By Customer'!$R:$R, 'GSTR-1 By Customer'!$B:$B, I$1, 'GSTR-1 By Customer'!$A:$A, "I*", 'GSTR-1 By Customer'!$AA:$AA, "N", 'GSTR-1 By Customer'!$D:$D, {"R","DE","SEWP","SEWOP","CBW"}))</f>
        <v>307792.74</v>
      </c>
      <c r="J12" s="52" t="n">
        <f aca="false">SUM(SUMIFS('GSTR-1 By Customer'!$R:$R, 'GSTR-1 By Customer'!$B:$B, J$1, 'GSTR-1 By Customer'!$A:$A, "I*", 'GSTR-1 By Customer'!$AA:$AA, "N", 'GSTR-1 By Customer'!$D:$D, {"R","DE","SEWP","SEWOP","CBW"}))</f>
        <v>634767.87</v>
      </c>
      <c r="K12" s="52" t="n">
        <f aca="false">SUM(SUMIFS('GSTR-1 By Customer'!$R:$R, 'GSTR-1 By Customer'!$B:$B, K$1, 'GSTR-1 By Customer'!$A:$A, "I*", 'GSTR-1 By Customer'!$AA:$AA, "N", 'GSTR-1 By Customer'!$D:$D, {"R","DE","SEWP","SEWOP","CBW"}))</f>
        <v>1005337.14</v>
      </c>
      <c r="L12" s="52" t="n">
        <f aca="false">SUM(SUMIFS('GSTR-1 By Customer'!$R:$R, 'GSTR-1 By Customer'!$B:$B, L$1, 'GSTR-1 By Customer'!$A:$A, "I*", 'GSTR-1 By Customer'!$AA:$AA, "N", 'GSTR-1 By Customer'!$D:$D, {"R","DE","SEWP","SEWOP","CBW"}))</f>
        <v>3212725.15</v>
      </c>
      <c r="M12" s="52" t="n">
        <f aca="false">SUM(SUMIFS('GSTR-1 By Customer'!$R:$R, 'GSTR-1 By Customer'!$B:$B, M$1, 'GSTR-1 By Customer'!$A:$A, "I*", 'GSTR-1 By Customer'!$AA:$AA, "N", 'GSTR-1 By Customer'!$D:$D, {"R","DE","SEWP","SEWOP","CBW"}))</f>
        <v>2542511.29</v>
      </c>
      <c r="N12" s="53" t="n">
        <f aca="false">SUM(B12:M12)</f>
        <v>8672575.47</v>
      </c>
    </row>
    <row r="13" customFormat="false" ht="15" hidden="false" customHeight="false" outlineLevel="0" collapsed="false">
      <c r="A13" s="51" t="s">
        <v>30</v>
      </c>
      <c r="B13" s="52" t="n">
        <f aca="false">SUM(SUMIFS('GSTR-1 By Customer'!$S:$S, 'GSTR-1 By Customer'!$B:$B, B$1, 'GSTR-1 By Customer'!$A:$A, "I*", 'GSTR-1 By Customer'!$AA:$AA, "N", 'GSTR-1 By Customer'!$D:$D, {"R","DE","SEWP","SEWOP","CBW"}))</f>
        <v>0</v>
      </c>
      <c r="C13" s="52" t="n">
        <f aca="false">SUM(SUMIFS('GSTR-1 By Customer'!$S:$S, 'GSTR-1 By Customer'!$B:$B, C$1, 'GSTR-1 By Customer'!$A:$A, "I*", 'GSTR-1 By Customer'!$AA:$AA, "N", 'GSTR-1 By Customer'!$D:$D, {"R","DE","SEWP","SEWOP","CBW"}))</f>
        <v>0</v>
      </c>
      <c r="D13" s="52" t="n">
        <f aca="false">SUM(SUMIFS('GSTR-1 By Customer'!$S:$S, 'GSTR-1 By Customer'!$B:$B, D$1, 'GSTR-1 By Customer'!$A:$A, "I*", 'GSTR-1 By Customer'!$AA:$AA, "N", 'GSTR-1 By Customer'!$D:$D, {"R","DE","SEWP","SEWOP","CBW"}))</f>
        <v>0</v>
      </c>
      <c r="E13" s="52" t="n">
        <f aca="false">SUM(SUMIFS('GSTR-1 By Customer'!$S:$S, 'GSTR-1 By Customer'!$B:$B, E$1, 'GSTR-1 By Customer'!$A:$A, "I*", 'GSTR-1 By Customer'!$AA:$AA, "N", 'GSTR-1 By Customer'!$D:$D, {"R","DE","SEWP","SEWOP","CBW"}))</f>
        <v>968085.28</v>
      </c>
      <c r="F13" s="52" t="n">
        <f aca="false">SUM(SUMIFS('GSTR-1 By Customer'!$S:$S, 'GSTR-1 By Customer'!$B:$B, F$1, 'GSTR-1 By Customer'!$A:$A, "I*", 'GSTR-1 By Customer'!$AA:$AA, "N", 'GSTR-1 By Customer'!$D:$D, {"R","DE","SEWP","SEWOP","CBW"}))</f>
        <v>654</v>
      </c>
      <c r="G13" s="52" t="n">
        <f aca="false">SUM(SUMIFS('GSTR-1 By Customer'!$S:$S, 'GSTR-1 By Customer'!$B:$B, G$1, 'GSTR-1 By Customer'!$A:$A, "I*", 'GSTR-1 By Customer'!$AA:$AA, "N", 'GSTR-1 By Customer'!$D:$D, {"R","DE","SEWP","SEWOP","CBW"}))</f>
        <v>636</v>
      </c>
      <c r="H13" s="52" t="n">
        <f aca="false">SUM(SUMIFS('GSTR-1 By Customer'!$S:$S, 'GSTR-1 By Customer'!$B:$B, H$1, 'GSTR-1 By Customer'!$A:$A, "I*", 'GSTR-1 By Customer'!$AA:$AA, "N", 'GSTR-1 By Customer'!$D:$D, {"R","DE","SEWP","SEWOP","CBW"}))</f>
        <v>66</v>
      </c>
      <c r="I13" s="52" t="n">
        <f aca="false">SUM(SUMIFS('GSTR-1 By Customer'!$S:$S, 'GSTR-1 By Customer'!$B:$B, I$1, 'GSTR-1 By Customer'!$A:$A, "I*", 'GSTR-1 By Customer'!$AA:$AA, "N", 'GSTR-1 By Customer'!$D:$D, {"R","DE","SEWP","SEWOP","CBW"}))</f>
        <v>307792.74</v>
      </c>
      <c r="J13" s="52" t="n">
        <f aca="false">SUM(SUMIFS('GSTR-1 By Customer'!$S:$S, 'GSTR-1 By Customer'!$B:$B, J$1, 'GSTR-1 By Customer'!$A:$A, "I*", 'GSTR-1 By Customer'!$AA:$AA, "N", 'GSTR-1 By Customer'!$D:$D, {"R","DE","SEWP","SEWOP","CBW"}))</f>
        <v>634767.87</v>
      </c>
      <c r="K13" s="52" t="n">
        <f aca="false">SUM(SUMIFS('GSTR-1 By Customer'!$S:$S, 'GSTR-1 By Customer'!$B:$B, K$1, 'GSTR-1 By Customer'!$A:$A, "I*", 'GSTR-1 By Customer'!$AA:$AA, "N", 'GSTR-1 By Customer'!$D:$D, {"R","DE","SEWP","SEWOP","CBW"}))</f>
        <v>1005337.14</v>
      </c>
      <c r="L13" s="52" t="n">
        <f aca="false">SUM(SUMIFS('GSTR-1 By Customer'!$S:$S, 'GSTR-1 By Customer'!$B:$B, L$1, 'GSTR-1 By Customer'!$A:$A, "I*", 'GSTR-1 By Customer'!$AA:$AA, "N", 'GSTR-1 By Customer'!$D:$D, {"R","DE","SEWP","SEWOP","CBW"}))</f>
        <v>3212725.15</v>
      </c>
      <c r="M13" s="52" t="n">
        <f aca="false">SUM(SUMIFS('GSTR-1 By Customer'!$S:$S, 'GSTR-1 By Customer'!$B:$B, M$1, 'GSTR-1 By Customer'!$A:$A, "I*", 'GSTR-1 By Customer'!$AA:$AA, "N", 'GSTR-1 By Customer'!$D:$D, {"R","DE","SEWP","SEWOP","CBW"}))</f>
        <v>2542511.29</v>
      </c>
      <c r="N13" s="53" t="n">
        <f aca="false">SUM(B13:M13)</f>
        <v>8672575.47</v>
      </c>
    </row>
    <row r="14" customFormat="false" ht="15.75" hidden="false" customHeight="true" outlineLevel="0" collapsed="false">
      <c r="A14" s="54" t="s">
        <v>31</v>
      </c>
      <c r="B14" s="55" t="n">
        <f aca="false">SUM(SUMIFS('GSTR-1 By Customer'!$T:$T, 'GSTR-1 By Customer'!$B:$B, B$1, 'GSTR-1 By Customer'!$A:$A, "I*", 'GSTR-1 By Customer'!$AA:$AA, "N", 'GSTR-1 By Customer'!$D:$D, {"R","DE","SEWP","SEWOP","CBW"}))</f>
        <v>0</v>
      </c>
      <c r="C14" s="55" t="n">
        <f aca="false">SUM(SUMIFS('GSTR-1 By Customer'!$T:$T, 'GSTR-1 By Customer'!$B:$B, C$1, 'GSTR-1 By Customer'!$A:$A, "I*", 'GSTR-1 By Customer'!$AA:$AA, "N", 'GSTR-1 By Customer'!$D:$D, {"R","DE","SEWP","SEWOP","CBW"}))</f>
        <v>0</v>
      </c>
      <c r="D14" s="55" t="n">
        <f aca="false">SUM(SUMIFS('GSTR-1 By Customer'!$T:$T, 'GSTR-1 By Customer'!$B:$B, D$1, 'GSTR-1 By Customer'!$A:$A, "I*", 'GSTR-1 By Customer'!$AA:$AA, "N", 'GSTR-1 By Customer'!$D:$D, {"R","DE","SEWP","SEWOP","CBW"}))</f>
        <v>0</v>
      </c>
      <c r="E14" s="55" t="n">
        <f aca="false">SUM(SUMIFS('GSTR-1 By Customer'!$T:$T, 'GSTR-1 By Customer'!$B:$B, E$1, 'GSTR-1 By Customer'!$A:$A, "I*", 'GSTR-1 By Customer'!$AA:$AA, "N", 'GSTR-1 By Customer'!$D:$D, {"R","DE","SEWP","SEWOP","CBW"}))</f>
        <v>0</v>
      </c>
      <c r="F14" s="55" t="n">
        <f aca="false">SUM(SUMIFS('GSTR-1 By Customer'!$T:$T, 'GSTR-1 By Customer'!$B:$B, F$1, 'GSTR-1 By Customer'!$A:$A, "I*", 'GSTR-1 By Customer'!$AA:$AA, "N", 'GSTR-1 By Customer'!$D:$D, {"R","DE","SEWP","SEWOP","CBW"}))</f>
        <v>0</v>
      </c>
      <c r="G14" s="55" t="n">
        <f aca="false">SUM(SUMIFS('GSTR-1 By Customer'!$T:$T, 'GSTR-1 By Customer'!$B:$B, G$1, 'GSTR-1 By Customer'!$A:$A, "I*", 'GSTR-1 By Customer'!$AA:$AA, "N", 'GSTR-1 By Customer'!$D:$D, {"R","DE","SEWP","SEWOP","CBW"}))</f>
        <v>0</v>
      </c>
      <c r="H14" s="55" t="n">
        <f aca="false">SUM(SUMIFS('GSTR-1 By Customer'!$T:$T, 'GSTR-1 By Customer'!$B:$B, H$1, 'GSTR-1 By Customer'!$A:$A, "I*", 'GSTR-1 By Customer'!$AA:$AA, "N", 'GSTR-1 By Customer'!$D:$D, {"R","DE","SEWP","SEWOP","CBW"}))</f>
        <v>0</v>
      </c>
      <c r="I14" s="55" t="n">
        <f aca="false">SUM(SUMIFS('GSTR-1 By Customer'!$T:$T, 'GSTR-1 By Customer'!$B:$B, I$1, 'GSTR-1 By Customer'!$A:$A, "I*", 'GSTR-1 By Customer'!$AA:$AA, "N", 'GSTR-1 By Customer'!$D:$D, {"R","DE","SEWP","SEWOP","CBW"}))</f>
        <v>0</v>
      </c>
      <c r="J14" s="55" t="n">
        <f aca="false">SUM(SUMIFS('GSTR-1 By Customer'!$T:$T, 'GSTR-1 By Customer'!$B:$B, J$1, 'GSTR-1 By Customer'!$A:$A, "I*", 'GSTR-1 By Customer'!$AA:$AA, "N", 'GSTR-1 By Customer'!$D:$D, {"R","DE","SEWP","SEWOP","CBW"}))</f>
        <v>0</v>
      </c>
      <c r="K14" s="55" t="n">
        <f aca="false">SUM(SUMIFS('GSTR-1 By Customer'!$T:$T, 'GSTR-1 By Customer'!$B:$B, K$1, 'GSTR-1 By Customer'!$A:$A, "I*", 'GSTR-1 By Customer'!$AA:$AA, "N", 'GSTR-1 By Customer'!$D:$D, {"R","DE","SEWP","SEWOP","CBW"}))</f>
        <v>0</v>
      </c>
      <c r="L14" s="55" t="n">
        <f aca="false">SUM(SUMIFS('GSTR-1 By Customer'!$T:$T, 'GSTR-1 By Customer'!$B:$B, L$1, 'GSTR-1 By Customer'!$A:$A, "I*", 'GSTR-1 By Customer'!$AA:$AA, "N", 'GSTR-1 By Customer'!$D:$D, {"R","DE","SEWP","SEWOP","CBW"}))</f>
        <v>0</v>
      </c>
      <c r="M14" s="55" t="n">
        <f aca="false">SUM(SUMIFS('GSTR-1 By Customer'!$T:$T, 'GSTR-1 By Customer'!$B:$B, M$1, 'GSTR-1 By Customer'!$A:$A, "I*", 'GSTR-1 By Customer'!$AA:$AA, "N", 'GSTR-1 By Customer'!$D:$D, {"R","DE","SEWP","SEWOP","CBW"}))</f>
        <v>0</v>
      </c>
      <c r="N14" s="56" t="n">
        <f aca="false">SUM(B14:M14)</f>
        <v>0</v>
      </c>
    </row>
    <row r="15" customFormat="false" ht="15.75" hidden="false" customHeight="true" outlineLevel="0" collapsed="false"/>
    <row r="16" customFormat="false" ht="15.75" hidden="false" customHeight="true" outlineLevel="0" collapsed="false">
      <c r="A16" s="50" t="str">
        <f aca="false">CONCATENATE("Summary calculated by Govt. Portal: ", LEFT('Raw Data Consolidated'!A17, FIND("|", 'Raw Data Consolidated'!A17)-1))</f>
        <v>Summary calculated by Govt. Portal: B2C Invoices - 5A, 5B - B2C (Large) </v>
      </c>
      <c r="B16" s="50"/>
      <c r="C16" s="50"/>
      <c r="D16" s="50"/>
      <c r="E16" s="50"/>
      <c r="F16" s="50"/>
      <c r="G16" s="50"/>
      <c r="H16" s="50"/>
      <c r="I16" s="50"/>
      <c r="J16" s="50"/>
      <c r="K16" s="50"/>
      <c r="L16" s="50"/>
      <c r="M16" s="50"/>
      <c r="N16" s="50"/>
    </row>
    <row r="17" customFormat="false" ht="15" hidden="false" customHeight="false" outlineLevel="0" collapsed="false">
      <c r="A17" s="51" t="str">
        <f aca="false">RIGHT('Raw Data Consolidated'!A17,LEN('Raw Data Consolidated'!A17)-FIND("|",'Raw Data Consolidated'!A17)-1)</f>
        <v>Taxable Value</v>
      </c>
      <c r="B17" s="52" t="n">
        <f aca="false">'Raw Data Consolidated'!B17</f>
        <v>0</v>
      </c>
      <c r="C17" s="52" t="n">
        <f aca="false">'Raw Data Consolidated'!C17</f>
        <v>0</v>
      </c>
      <c r="D17" s="52" t="n">
        <f aca="false">'Raw Data Consolidated'!D17</f>
        <v>0</v>
      </c>
      <c r="E17" s="52" t="n">
        <f aca="false">'Raw Data Consolidated'!E17</f>
        <v>0</v>
      </c>
      <c r="F17" s="52" t="n">
        <f aca="false">'Raw Data Consolidated'!F17</f>
        <v>0</v>
      </c>
      <c r="G17" s="52" t="n">
        <f aca="false">'Raw Data Consolidated'!G17</f>
        <v>0</v>
      </c>
      <c r="H17" s="52" t="n">
        <f aca="false">'Raw Data Consolidated'!H17</f>
        <v>0</v>
      </c>
      <c r="I17" s="52" t="n">
        <f aca="false">'Raw Data Consolidated'!I17</f>
        <v>0</v>
      </c>
      <c r="J17" s="52" t="n">
        <f aca="false">'Raw Data Consolidated'!J17</f>
        <v>0</v>
      </c>
      <c r="K17" s="52" t="n">
        <f aca="false">'Raw Data Consolidated'!K17</f>
        <v>0</v>
      </c>
      <c r="L17" s="52" t="n">
        <f aca="false">'Raw Data Consolidated'!L17</f>
        <v>0</v>
      </c>
      <c r="M17" s="52" t="n">
        <f aca="false">'Raw Data Consolidated'!M17</f>
        <v>0</v>
      </c>
      <c r="N17" s="53" t="n">
        <f aca="false">SUM(B17:M17)</f>
        <v>0</v>
      </c>
    </row>
    <row r="18" customFormat="false" ht="15" hidden="false" customHeight="false" outlineLevel="0" collapsed="false">
      <c r="A18" s="51" t="str">
        <f aca="false">RIGHT('Raw Data Consolidated'!A18,LEN('Raw Data Consolidated'!A18)-FIND("|",'Raw Data Consolidated'!A18)-1)</f>
        <v>IGST</v>
      </c>
      <c r="B18" s="52" t="n">
        <f aca="false">'Raw Data Consolidated'!B18</f>
        <v>0</v>
      </c>
      <c r="C18" s="52" t="n">
        <f aca="false">'Raw Data Consolidated'!C18</f>
        <v>0</v>
      </c>
      <c r="D18" s="52" t="n">
        <f aca="false">'Raw Data Consolidated'!D18</f>
        <v>0</v>
      </c>
      <c r="E18" s="52" t="n">
        <f aca="false">'Raw Data Consolidated'!E18</f>
        <v>0</v>
      </c>
      <c r="F18" s="52" t="n">
        <f aca="false">'Raw Data Consolidated'!F18</f>
        <v>0</v>
      </c>
      <c r="G18" s="52" t="n">
        <f aca="false">'Raw Data Consolidated'!G18</f>
        <v>0</v>
      </c>
      <c r="H18" s="52" t="n">
        <f aca="false">'Raw Data Consolidated'!H18</f>
        <v>0</v>
      </c>
      <c r="I18" s="52" t="n">
        <f aca="false">'Raw Data Consolidated'!I18</f>
        <v>0</v>
      </c>
      <c r="J18" s="52" t="n">
        <f aca="false">'Raw Data Consolidated'!J18</f>
        <v>0</v>
      </c>
      <c r="K18" s="52" t="n">
        <f aca="false">'Raw Data Consolidated'!K18</f>
        <v>0</v>
      </c>
      <c r="L18" s="52" t="n">
        <f aca="false">'Raw Data Consolidated'!L18</f>
        <v>0</v>
      </c>
      <c r="M18" s="52" t="n">
        <f aca="false">'Raw Data Consolidated'!M18</f>
        <v>0</v>
      </c>
      <c r="N18" s="53" t="n">
        <f aca="false">SUM(B18:M18)</f>
        <v>0</v>
      </c>
    </row>
    <row r="19" customFormat="false" ht="15.75" hidden="false" customHeight="true" outlineLevel="0" collapsed="false">
      <c r="A19" s="54" t="str">
        <f aca="false">RIGHT('Raw Data Consolidated'!A19,LEN('Raw Data Consolidated'!A19)-FIND("|",'Raw Data Consolidated'!A19)-1)</f>
        <v>Cess</v>
      </c>
      <c r="B19" s="55" t="n">
        <f aca="false">'Raw Data Consolidated'!B19</f>
        <v>0</v>
      </c>
      <c r="C19" s="55" t="n">
        <f aca="false">'Raw Data Consolidated'!C19</f>
        <v>0</v>
      </c>
      <c r="D19" s="55" t="n">
        <f aca="false">'Raw Data Consolidated'!D19</f>
        <v>0</v>
      </c>
      <c r="E19" s="55" t="n">
        <f aca="false">'Raw Data Consolidated'!E19</f>
        <v>0</v>
      </c>
      <c r="F19" s="55" t="n">
        <f aca="false">'Raw Data Consolidated'!F19</f>
        <v>0</v>
      </c>
      <c r="G19" s="55" t="n">
        <f aca="false">'Raw Data Consolidated'!G19</f>
        <v>0</v>
      </c>
      <c r="H19" s="55" t="n">
        <f aca="false">'Raw Data Consolidated'!H19</f>
        <v>0</v>
      </c>
      <c r="I19" s="55" t="n">
        <f aca="false">'Raw Data Consolidated'!I19</f>
        <v>0</v>
      </c>
      <c r="J19" s="55" t="n">
        <f aca="false">'Raw Data Consolidated'!J19</f>
        <v>0</v>
      </c>
      <c r="K19" s="55" t="n">
        <f aca="false">'Raw Data Consolidated'!K19</f>
        <v>0</v>
      </c>
      <c r="L19" s="55" t="n">
        <f aca="false">'Raw Data Consolidated'!L19</f>
        <v>0</v>
      </c>
      <c r="M19" s="55" t="n">
        <f aca="false">'Raw Data Consolidated'!M19</f>
        <v>0</v>
      </c>
      <c r="N19" s="56" t="n">
        <f aca="false">SUM(B19:M19)</f>
        <v>0</v>
      </c>
    </row>
    <row r="20" customFormat="false" ht="15.75" hidden="false" customHeight="true" outlineLevel="0" collapsed="false"/>
    <row r="21" customFormat="false" ht="15.75" hidden="false" customHeight="true" outlineLevel="0" collapsed="false">
      <c r="A21" s="63" t="str">
        <f aca="false">CONCATENATE("Summary calculated by GSTZen: ", LEFT('Raw Data Consolidated'!A17, FIND("|", 'Raw Data Consolidated'!A17)-1))</f>
        <v>Summary calculated by GSTZen: B2C Invoices - 5A, 5B - B2C (Large) </v>
      </c>
      <c r="B21" s="63"/>
      <c r="C21" s="63"/>
      <c r="D21" s="63"/>
      <c r="E21" s="63"/>
      <c r="F21" s="63"/>
      <c r="G21" s="63"/>
      <c r="H21" s="63"/>
      <c r="I21" s="63"/>
      <c r="J21" s="63"/>
      <c r="K21" s="63"/>
      <c r="L21" s="63"/>
      <c r="M21" s="63"/>
      <c r="N21" s="63"/>
    </row>
    <row r="22" customFormat="false" ht="15" hidden="false" customHeight="false" outlineLevel="0" collapsed="false">
      <c r="A22" s="51" t="s">
        <v>27</v>
      </c>
      <c r="B22" s="52" t="n">
        <f aca="false">SUM(SUMIFS('GSTR-1 By Customer'!$P:$P, 'GSTR-1 By Customer'!$B:$B, B$1,  'GSTR-1 By Customer'!$A:$A, "I*",  'GSTR-1 By Customer'!$AA:$AA, "N", 'GSTR-1 By Customer'!$D:$D, {"B2CL"}))</f>
        <v>0</v>
      </c>
      <c r="C22" s="52" t="n">
        <f aca="false">SUM(SUMIFS('GSTR-1 By Customer'!$P:$P, 'GSTR-1 By Customer'!$B:$B, C$1,  'GSTR-1 By Customer'!$A:$A, "I*",  'GSTR-1 By Customer'!$AA:$AA, "N", 'GSTR-1 By Customer'!$D:$D, {"B2CL"}))</f>
        <v>0</v>
      </c>
      <c r="D22" s="52" t="n">
        <f aca="false">SUM(SUMIFS('GSTR-1 By Customer'!$P:$P, 'GSTR-1 By Customer'!$B:$B, D$1,  'GSTR-1 By Customer'!$A:$A, "I*",  'GSTR-1 By Customer'!$AA:$AA, "N", 'GSTR-1 By Customer'!$D:$D, {"B2CL"}))</f>
        <v>0</v>
      </c>
      <c r="E22" s="52" t="n">
        <f aca="false">SUM(SUMIFS('GSTR-1 By Customer'!$P:$P, 'GSTR-1 By Customer'!$B:$B, E$1,  'GSTR-1 By Customer'!$A:$A, "I*",  'GSTR-1 By Customer'!$AA:$AA, "N", 'GSTR-1 By Customer'!$D:$D, {"B2CL"}))</f>
        <v>0</v>
      </c>
      <c r="F22" s="52" t="n">
        <f aca="false">SUM(SUMIFS('GSTR-1 By Customer'!$P:$P, 'GSTR-1 By Customer'!$B:$B, F$1,  'GSTR-1 By Customer'!$A:$A, "I*",  'GSTR-1 By Customer'!$AA:$AA, "N", 'GSTR-1 By Customer'!$D:$D, {"B2CL"}))</f>
        <v>0</v>
      </c>
      <c r="G22" s="52" t="n">
        <f aca="false">SUM(SUMIFS('GSTR-1 By Customer'!$P:$P, 'GSTR-1 By Customer'!$B:$B, G$1,  'GSTR-1 By Customer'!$A:$A, "I*",  'GSTR-1 By Customer'!$AA:$AA, "N", 'GSTR-1 By Customer'!$D:$D, {"B2CL"}))</f>
        <v>0</v>
      </c>
      <c r="H22" s="52" t="n">
        <f aca="false">SUM(SUMIFS('GSTR-1 By Customer'!$P:$P, 'GSTR-1 By Customer'!$B:$B, H$1,  'GSTR-1 By Customer'!$A:$A, "I*",  'GSTR-1 By Customer'!$AA:$AA, "N", 'GSTR-1 By Customer'!$D:$D, {"B2CL"}))</f>
        <v>0</v>
      </c>
      <c r="I22" s="52" t="n">
        <f aca="false">SUM(SUMIFS('GSTR-1 By Customer'!$P:$P, 'GSTR-1 By Customer'!$B:$B, I$1,  'GSTR-1 By Customer'!$A:$A, "I*",  'GSTR-1 By Customer'!$AA:$AA, "N", 'GSTR-1 By Customer'!$D:$D, {"B2CL"}))</f>
        <v>0</v>
      </c>
      <c r="J22" s="52" t="n">
        <f aca="false">SUM(SUMIFS('GSTR-1 By Customer'!$P:$P, 'GSTR-1 By Customer'!$B:$B, J$1,  'GSTR-1 By Customer'!$A:$A, "I*",  'GSTR-1 By Customer'!$AA:$AA, "N", 'GSTR-1 By Customer'!$D:$D, {"B2CL"}))</f>
        <v>0</v>
      </c>
      <c r="K22" s="52" t="n">
        <f aca="false">SUM(SUMIFS('GSTR-1 By Customer'!$P:$P, 'GSTR-1 By Customer'!$B:$B, K$1,  'GSTR-1 By Customer'!$A:$A, "I*",  'GSTR-1 By Customer'!$AA:$AA, "N", 'GSTR-1 By Customer'!$D:$D, {"B2CL"}))</f>
        <v>0</v>
      </c>
      <c r="L22" s="52" t="n">
        <f aca="false">SUM(SUMIFS('GSTR-1 By Customer'!$P:$P, 'GSTR-1 By Customer'!$B:$B, L$1,  'GSTR-1 By Customer'!$A:$A, "I*",  'GSTR-1 By Customer'!$AA:$AA, "N", 'GSTR-1 By Customer'!$D:$D, {"B2CL"}))</f>
        <v>0</v>
      </c>
      <c r="M22" s="52" t="n">
        <f aca="false">SUM(SUMIFS('GSTR-1 By Customer'!$P:$P, 'GSTR-1 By Customer'!$B:$B, M$1,  'GSTR-1 By Customer'!$A:$A, "I*",  'GSTR-1 By Customer'!$AA:$AA, "N", 'GSTR-1 By Customer'!$D:$D, {"B2CL"}))</f>
        <v>0</v>
      </c>
      <c r="N22" s="53" t="n">
        <f aca="false">SUM(B22:M22)</f>
        <v>0</v>
      </c>
    </row>
    <row r="23" customFormat="false" ht="15" hidden="false" customHeight="false" outlineLevel="0" collapsed="false">
      <c r="A23" s="51" t="s">
        <v>28</v>
      </c>
      <c r="B23" s="52" t="n">
        <f aca="false">SUM(SUMIFS('GSTR-1 By Customer'!$Q:$Q, 'GSTR-1 By Customer'!$B:$B, B$1,  'GSTR-1 By Customer'!$A:$A, "I*",  'GSTR-1 By Customer'!$AA:$AA, "N", 'GSTR-1 By Customer'!$D:$D, {"B2CL"}))</f>
        <v>0</v>
      </c>
      <c r="C23" s="52" t="n">
        <f aca="false">SUM(SUMIFS('GSTR-1 By Customer'!$Q:$Q, 'GSTR-1 By Customer'!$B:$B, C$1,  'GSTR-1 By Customer'!$A:$A, "I*",  'GSTR-1 By Customer'!$AA:$AA, "N", 'GSTR-1 By Customer'!$D:$D, {"B2CL"}))</f>
        <v>0</v>
      </c>
      <c r="D23" s="52" t="n">
        <f aca="false">SUM(SUMIFS('GSTR-1 By Customer'!$Q:$Q, 'GSTR-1 By Customer'!$B:$B, D$1,  'GSTR-1 By Customer'!$A:$A, "I*",  'GSTR-1 By Customer'!$AA:$AA, "N", 'GSTR-1 By Customer'!$D:$D, {"B2CL"}))</f>
        <v>0</v>
      </c>
      <c r="E23" s="52" t="n">
        <f aca="false">SUM(SUMIFS('GSTR-1 By Customer'!$Q:$Q, 'GSTR-1 By Customer'!$B:$B, E$1,  'GSTR-1 By Customer'!$A:$A, "I*",  'GSTR-1 By Customer'!$AA:$AA, "N", 'GSTR-1 By Customer'!$D:$D, {"B2CL"}))</f>
        <v>0</v>
      </c>
      <c r="F23" s="52" t="n">
        <f aca="false">SUM(SUMIFS('GSTR-1 By Customer'!$Q:$Q, 'GSTR-1 By Customer'!$B:$B, F$1,  'GSTR-1 By Customer'!$A:$A, "I*",  'GSTR-1 By Customer'!$AA:$AA, "N", 'GSTR-1 By Customer'!$D:$D, {"B2CL"}))</f>
        <v>0</v>
      </c>
      <c r="G23" s="52" t="n">
        <f aca="false">SUM(SUMIFS('GSTR-1 By Customer'!$Q:$Q, 'GSTR-1 By Customer'!$B:$B, G$1,  'GSTR-1 By Customer'!$A:$A, "I*",  'GSTR-1 By Customer'!$AA:$AA, "N", 'GSTR-1 By Customer'!$D:$D, {"B2CL"}))</f>
        <v>0</v>
      </c>
      <c r="H23" s="52" t="n">
        <f aca="false">SUM(SUMIFS('GSTR-1 By Customer'!$Q:$Q, 'GSTR-1 By Customer'!$B:$B, H$1,  'GSTR-1 By Customer'!$A:$A, "I*",  'GSTR-1 By Customer'!$AA:$AA, "N", 'GSTR-1 By Customer'!$D:$D, {"B2CL"}))</f>
        <v>0</v>
      </c>
      <c r="I23" s="52" t="n">
        <f aca="false">SUM(SUMIFS('GSTR-1 By Customer'!$Q:$Q, 'GSTR-1 By Customer'!$B:$B, I$1,  'GSTR-1 By Customer'!$A:$A, "I*",  'GSTR-1 By Customer'!$AA:$AA, "N", 'GSTR-1 By Customer'!$D:$D, {"B2CL"}))</f>
        <v>0</v>
      </c>
      <c r="J23" s="52" t="n">
        <f aca="false">SUM(SUMIFS('GSTR-1 By Customer'!$Q:$Q, 'GSTR-1 By Customer'!$B:$B, J$1,  'GSTR-1 By Customer'!$A:$A, "I*",  'GSTR-1 By Customer'!$AA:$AA, "N", 'GSTR-1 By Customer'!$D:$D, {"B2CL"}))</f>
        <v>0</v>
      </c>
      <c r="K23" s="52" t="n">
        <f aca="false">SUM(SUMIFS('GSTR-1 By Customer'!$Q:$Q, 'GSTR-1 By Customer'!$B:$B, K$1,  'GSTR-1 By Customer'!$A:$A, "I*",  'GSTR-1 By Customer'!$AA:$AA, "N", 'GSTR-1 By Customer'!$D:$D, {"B2CL"}))</f>
        <v>0</v>
      </c>
      <c r="L23" s="52" t="n">
        <f aca="false">SUM(SUMIFS('GSTR-1 By Customer'!$Q:$Q, 'GSTR-1 By Customer'!$B:$B, L$1,  'GSTR-1 By Customer'!$A:$A, "I*",  'GSTR-1 By Customer'!$AA:$AA, "N", 'GSTR-1 By Customer'!$D:$D, {"B2CL"}))</f>
        <v>0</v>
      </c>
      <c r="M23" s="52" t="n">
        <f aca="false">SUM(SUMIFS('GSTR-1 By Customer'!$Q:$Q, 'GSTR-1 By Customer'!$B:$B, M$1,  'GSTR-1 By Customer'!$A:$A, "I*",  'GSTR-1 By Customer'!$AA:$AA, "N", 'GSTR-1 By Customer'!$D:$D, {"B2CL"}))</f>
        <v>0</v>
      </c>
      <c r="N23" s="53" t="n">
        <f aca="false">SUM(B23:M23)</f>
        <v>0</v>
      </c>
    </row>
    <row r="24" customFormat="false" ht="15.75" hidden="false" customHeight="true" outlineLevel="0" collapsed="false">
      <c r="A24" s="54" t="s">
        <v>31</v>
      </c>
      <c r="B24" s="55" t="n">
        <f aca="false">SUM(SUMIFS('GSTR-1 By Customer'!$T:$T, 'GSTR-1 By Customer'!$B:$B, B$1,  'GSTR-1 By Customer'!$A:$A, "I*",  'GSTR-1 By Customer'!$AA:$AA, "N", 'GSTR-1 By Customer'!$D:$D, {"B2CL"}))</f>
        <v>0</v>
      </c>
      <c r="C24" s="55" t="n">
        <f aca="false">SUM(SUMIFS('GSTR-1 By Customer'!$T:$T, 'GSTR-1 By Customer'!$B:$B, C$1,  'GSTR-1 By Customer'!$A:$A, "I*",  'GSTR-1 By Customer'!$AA:$AA, "N", 'GSTR-1 By Customer'!$D:$D, {"B2CL"}))</f>
        <v>0</v>
      </c>
      <c r="D24" s="55" t="n">
        <f aca="false">SUM(SUMIFS('GSTR-1 By Customer'!$T:$T, 'GSTR-1 By Customer'!$B:$B, D$1,  'GSTR-1 By Customer'!$A:$A, "I*",  'GSTR-1 By Customer'!$AA:$AA, "N", 'GSTR-1 By Customer'!$D:$D, {"B2CL"}))</f>
        <v>0</v>
      </c>
      <c r="E24" s="55" t="n">
        <f aca="false">SUM(SUMIFS('GSTR-1 By Customer'!$T:$T, 'GSTR-1 By Customer'!$B:$B, E$1,  'GSTR-1 By Customer'!$A:$A, "I*",  'GSTR-1 By Customer'!$AA:$AA, "N", 'GSTR-1 By Customer'!$D:$D, {"B2CL"}))</f>
        <v>0</v>
      </c>
      <c r="F24" s="55" t="n">
        <f aca="false">SUM(SUMIFS('GSTR-1 By Customer'!$T:$T, 'GSTR-1 By Customer'!$B:$B, F$1,  'GSTR-1 By Customer'!$A:$A, "I*",  'GSTR-1 By Customer'!$AA:$AA, "N", 'GSTR-1 By Customer'!$D:$D, {"B2CL"}))</f>
        <v>0</v>
      </c>
      <c r="G24" s="55" t="n">
        <f aca="false">SUM(SUMIFS('GSTR-1 By Customer'!$T:$T, 'GSTR-1 By Customer'!$B:$B, G$1,  'GSTR-1 By Customer'!$A:$A, "I*",  'GSTR-1 By Customer'!$AA:$AA, "N", 'GSTR-1 By Customer'!$D:$D, {"B2CL"}))</f>
        <v>0</v>
      </c>
      <c r="H24" s="55" t="n">
        <f aca="false">SUM(SUMIFS('GSTR-1 By Customer'!$T:$T, 'GSTR-1 By Customer'!$B:$B, H$1,  'GSTR-1 By Customer'!$A:$A, "I*",  'GSTR-1 By Customer'!$AA:$AA, "N", 'GSTR-1 By Customer'!$D:$D, {"B2CL"}))</f>
        <v>0</v>
      </c>
      <c r="I24" s="55" t="n">
        <f aca="false">SUM(SUMIFS('GSTR-1 By Customer'!$T:$T, 'GSTR-1 By Customer'!$B:$B, I$1,  'GSTR-1 By Customer'!$A:$A, "I*",  'GSTR-1 By Customer'!$AA:$AA, "N", 'GSTR-1 By Customer'!$D:$D, {"B2CL"}))</f>
        <v>0</v>
      </c>
      <c r="J24" s="55" t="n">
        <f aca="false">SUM(SUMIFS('GSTR-1 By Customer'!$T:$T, 'GSTR-1 By Customer'!$B:$B, J$1,  'GSTR-1 By Customer'!$A:$A, "I*",  'GSTR-1 By Customer'!$AA:$AA, "N", 'GSTR-1 By Customer'!$D:$D, {"B2CL"}))</f>
        <v>0</v>
      </c>
      <c r="K24" s="55" t="n">
        <f aca="false">SUM(SUMIFS('GSTR-1 By Customer'!$T:$T, 'GSTR-1 By Customer'!$B:$B, K$1,  'GSTR-1 By Customer'!$A:$A, "I*",  'GSTR-1 By Customer'!$AA:$AA, "N", 'GSTR-1 By Customer'!$D:$D, {"B2CL"}))</f>
        <v>0</v>
      </c>
      <c r="L24" s="55" t="n">
        <f aca="false">SUM(SUMIFS('GSTR-1 By Customer'!$T:$T, 'GSTR-1 By Customer'!$B:$B, L$1,  'GSTR-1 By Customer'!$A:$A, "I*",  'GSTR-1 By Customer'!$AA:$AA, "N", 'GSTR-1 By Customer'!$D:$D, {"B2CL"}))</f>
        <v>0</v>
      </c>
      <c r="M24" s="55" t="n">
        <f aca="false">SUM(SUMIFS('GSTR-1 By Customer'!$T:$T, 'GSTR-1 By Customer'!$B:$B, M$1,  'GSTR-1 By Customer'!$A:$A, "I*",  'GSTR-1 By Customer'!$AA:$AA, "N", 'GSTR-1 By Customer'!$D:$D, {"B2CL"}))</f>
        <v>0</v>
      </c>
      <c r="N24" s="56" t="n">
        <f aca="false">SUM(B24:M24)</f>
        <v>0</v>
      </c>
    </row>
    <row r="25" customFormat="false" ht="15.75" hidden="false" customHeight="true" outlineLevel="0" collapsed="false"/>
    <row r="26" customFormat="false" ht="15.75" hidden="false" customHeight="true" outlineLevel="0" collapsed="false">
      <c r="A26" s="50" t="str">
        <f aca="false">CONCATENATE("Summary calculated by Govt. Portal: ", LEFT('Raw Data Consolidated'!A$20, FIND("|", 'Raw Data Consolidated'!A$20)-1))</f>
        <v>Summary calculated by Govt. Portal: B2C Invoices 7 - B2C (Others) </v>
      </c>
      <c r="B26" s="50"/>
      <c r="C26" s="50"/>
      <c r="D26" s="50"/>
      <c r="E26" s="50"/>
      <c r="F26" s="50"/>
      <c r="G26" s="50"/>
      <c r="H26" s="50"/>
      <c r="I26" s="50"/>
      <c r="J26" s="50"/>
      <c r="K26" s="50"/>
      <c r="L26" s="50"/>
      <c r="M26" s="50"/>
      <c r="N26" s="50"/>
    </row>
    <row r="27" customFormat="false" ht="15" hidden="false" customHeight="false" outlineLevel="0" collapsed="false">
      <c r="A27" s="51" t="str">
        <f aca="false">RIGHT('Raw Data Consolidated'!A20,LEN('Raw Data Consolidated'!A20)-FIND("|",'Raw Data Consolidated'!A20)-1)</f>
        <v>Taxable Value</v>
      </c>
      <c r="B27" s="52" t="n">
        <f aca="false">'Raw Data Consolidated'!B20</f>
        <v>0</v>
      </c>
      <c r="C27" s="52" t="n">
        <f aca="false">'Raw Data Consolidated'!C20</f>
        <v>0</v>
      </c>
      <c r="D27" s="52" t="n">
        <f aca="false">'Raw Data Consolidated'!D20</f>
        <v>0</v>
      </c>
      <c r="E27" s="52" t="n">
        <f aca="false">'Raw Data Consolidated'!E20</f>
        <v>0</v>
      </c>
      <c r="F27" s="52" t="n">
        <f aca="false">'Raw Data Consolidated'!F20</f>
        <v>1082.14</v>
      </c>
      <c r="G27" s="52" t="n">
        <f aca="false">'Raw Data Consolidated'!G20</f>
        <v>400</v>
      </c>
      <c r="H27" s="52" t="n">
        <f aca="false">'Raw Data Consolidated'!H20</f>
        <v>1100</v>
      </c>
      <c r="I27" s="52" t="n">
        <f aca="false">'Raw Data Consolidated'!I20</f>
        <v>900</v>
      </c>
      <c r="J27" s="52" t="n">
        <f aca="false">'Raw Data Consolidated'!J20</f>
        <v>400</v>
      </c>
      <c r="K27" s="52" t="n">
        <f aca="false">'Raw Data Consolidated'!K20</f>
        <v>100</v>
      </c>
      <c r="L27" s="52" t="n">
        <f aca="false">'Raw Data Consolidated'!L20</f>
        <v>0</v>
      </c>
      <c r="M27" s="52" t="n">
        <f aca="false">'Raw Data Consolidated'!M20</f>
        <v>600</v>
      </c>
      <c r="N27" s="53" t="n">
        <f aca="false">SUM(B27:M27)</f>
        <v>4582.14</v>
      </c>
    </row>
    <row r="28" customFormat="false" ht="15" hidden="false" customHeight="false" outlineLevel="0" collapsed="false">
      <c r="A28" s="51" t="str">
        <f aca="false">RIGHT('Raw Data Consolidated'!A21,LEN('Raw Data Consolidated'!A21)-FIND("|",'Raw Data Consolidated'!A21)-1)</f>
        <v>IGST</v>
      </c>
      <c r="B28" s="52" t="n">
        <f aca="false">'Raw Data Consolidated'!B21</f>
        <v>0</v>
      </c>
      <c r="C28" s="52" t="n">
        <f aca="false">'Raw Data Consolidated'!C21</f>
        <v>0</v>
      </c>
      <c r="D28" s="52" t="n">
        <f aca="false">'Raw Data Consolidated'!D21</f>
        <v>0</v>
      </c>
      <c r="E28" s="52" t="n">
        <f aca="false">'Raw Data Consolidated'!E21</f>
        <v>0</v>
      </c>
      <c r="F28" s="52" t="n">
        <f aca="false">'Raw Data Consolidated'!F21</f>
        <v>0</v>
      </c>
      <c r="G28" s="52" t="n">
        <f aca="false">'Raw Data Consolidated'!G21</f>
        <v>0</v>
      </c>
      <c r="H28" s="52" t="n">
        <f aca="false">'Raw Data Consolidated'!H21</f>
        <v>0</v>
      </c>
      <c r="I28" s="52" t="n">
        <f aca="false">'Raw Data Consolidated'!I21</f>
        <v>0</v>
      </c>
      <c r="J28" s="52" t="n">
        <f aca="false">'Raw Data Consolidated'!J21</f>
        <v>0</v>
      </c>
      <c r="K28" s="52" t="n">
        <f aca="false">'Raw Data Consolidated'!K21</f>
        <v>0</v>
      </c>
      <c r="L28" s="52" t="n">
        <f aca="false">'Raw Data Consolidated'!L21</f>
        <v>0</v>
      </c>
      <c r="M28" s="52" t="n">
        <f aca="false">'Raw Data Consolidated'!M21</f>
        <v>0</v>
      </c>
      <c r="N28" s="53" t="n">
        <f aca="false">SUM(B28:M28)</f>
        <v>0</v>
      </c>
    </row>
    <row r="29" customFormat="false" ht="15" hidden="false" customHeight="false" outlineLevel="0" collapsed="false">
      <c r="A29" s="51" t="str">
        <f aca="false">RIGHT('Raw Data Consolidated'!A22,LEN('Raw Data Consolidated'!A22)-FIND("|",'Raw Data Consolidated'!A22)-1)</f>
        <v>CGST</v>
      </c>
      <c r="B29" s="52" t="n">
        <f aca="false">'Raw Data Consolidated'!B22</f>
        <v>0</v>
      </c>
      <c r="C29" s="52" t="n">
        <f aca="false">'Raw Data Consolidated'!C22</f>
        <v>0</v>
      </c>
      <c r="D29" s="52" t="n">
        <f aca="false">'Raw Data Consolidated'!D22</f>
        <v>0</v>
      </c>
      <c r="E29" s="52" t="n">
        <f aca="false">'Raw Data Consolidated'!E22</f>
        <v>0</v>
      </c>
      <c r="F29" s="52" t="n">
        <f aca="false">'Raw Data Consolidated'!F22</f>
        <v>64.93</v>
      </c>
      <c r="G29" s="52" t="n">
        <f aca="false">'Raw Data Consolidated'!G22</f>
        <v>24</v>
      </c>
      <c r="H29" s="52" t="n">
        <f aca="false">'Raw Data Consolidated'!H22</f>
        <v>66</v>
      </c>
      <c r="I29" s="52" t="n">
        <f aca="false">'Raw Data Consolidated'!I22</f>
        <v>54</v>
      </c>
      <c r="J29" s="52" t="n">
        <f aca="false">'Raw Data Consolidated'!J22</f>
        <v>24</v>
      </c>
      <c r="K29" s="52" t="n">
        <f aca="false">'Raw Data Consolidated'!K22</f>
        <v>6</v>
      </c>
      <c r="L29" s="52" t="n">
        <f aca="false">'Raw Data Consolidated'!L22</f>
        <v>0</v>
      </c>
      <c r="M29" s="52" t="n">
        <f aca="false">'Raw Data Consolidated'!M22</f>
        <v>36</v>
      </c>
      <c r="N29" s="53" t="n">
        <f aca="false">SUM(B29:M29)</f>
        <v>274.93</v>
      </c>
    </row>
    <row r="30" customFormat="false" ht="15" hidden="false" customHeight="false" outlineLevel="0" collapsed="false">
      <c r="A30" s="51" t="str">
        <f aca="false">RIGHT('Raw Data Consolidated'!A23,LEN('Raw Data Consolidated'!A23)-FIND("|",'Raw Data Consolidated'!A23)-1)</f>
        <v>SGST</v>
      </c>
      <c r="B30" s="52" t="n">
        <f aca="false">'Raw Data Consolidated'!B23</f>
        <v>0</v>
      </c>
      <c r="C30" s="52" t="n">
        <f aca="false">'Raw Data Consolidated'!C23</f>
        <v>0</v>
      </c>
      <c r="D30" s="52" t="n">
        <f aca="false">'Raw Data Consolidated'!D23</f>
        <v>0</v>
      </c>
      <c r="E30" s="52" t="n">
        <f aca="false">'Raw Data Consolidated'!E23</f>
        <v>0</v>
      </c>
      <c r="F30" s="52" t="n">
        <f aca="false">'Raw Data Consolidated'!F23</f>
        <v>64.93</v>
      </c>
      <c r="G30" s="52" t="n">
        <f aca="false">'Raw Data Consolidated'!G23</f>
        <v>24</v>
      </c>
      <c r="H30" s="52" t="n">
        <f aca="false">'Raw Data Consolidated'!H23</f>
        <v>66</v>
      </c>
      <c r="I30" s="52" t="n">
        <f aca="false">'Raw Data Consolidated'!I23</f>
        <v>54</v>
      </c>
      <c r="J30" s="52" t="n">
        <f aca="false">'Raw Data Consolidated'!J23</f>
        <v>24</v>
      </c>
      <c r="K30" s="52" t="n">
        <f aca="false">'Raw Data Consolidated'!K23</f>
        <v>6</v>
      </c>
      <c r="L30" s="52" t="n">
        <f aca="false">'Raw Data Consolidated'!L23</f>
        <v>0</v>
      </c>
      <c r="M30" s="52" t="n">
        <f aca="false">'Raw Data Consolidated'!M23</f>
        <v>36</v>
      </c>
      <c r="N30" s="53" t="n">
        <f aca="false">SUM(B30:M30)</f>
        <v>274.93</v>
      </c>
    </row>
    <row r="31" customFormat="false" ht="15.75" hidden="false" customHeight="true" outlineLevel="0" collapsed="false">
      <c r="A31" s="54" t="str">
        <f aca="false">RIGHT('Raw Data Consolidated'!A24,LEN('Raw Data Consolidated'!A24)-FIND("|",'Raw Data Consolidated'!A24)-1)</f>
        <v>Cess</v>
      </c>
      <c r="B31" s="55" t="n">
        <f aca="false">'Raw Data Consolidated'!B24</f>
        <v>0</v>
      </c>
      <c r="C31" s="55" t="n">
        <f aca="false">'Raw Data Consolidated'!C24</f>
        <v>0</v>
      </c>
      <c r="D31" s="55" t="n">
        <f aca="false">'Raw Data Consolidated'!D24</f>
        <v>0</v>
      </c>
      <c r="E31" s="55" t="n">
        <f aca="false">'Raw Data Consolidated'!E24</f>
        <v>0</v>
      </c>
      <c r="F31" s="55" t="n">
        <f aca="false">'Raw Data Consolidated'!F24</f>
        <v>0</v>
      </c>
      <c r="G31" s="55" t="n">
        <f aca="false">'Raw Data Consolidated'!G24</f>
        <v>0</v>
      </c>
      <c r="H31" s="55" t="n">
        <f aca="false">'Raw Data Consolidated'!H24</f>
        <v>0</v>
      </c>
      <c r="I31" s="55" t="n">
        <f aca="false">'Raw Data Consolidated'!I24</f>
        <v>0</v>
      </c>
      <c r="J31" s="55" t="n">
        <f aca="false">'Raw Data Consolidated'!J24</f>
        <v>0</v>
      </c>
      <c r="K31" s="55" t="n">
        <f aca="false">'Raw Data Consolidated'!K24</f>
        <v>0</v>
      </c>
      <c r="L31" s="55" t="n">
        <f aca="false">'Raw Data Consolidated'!L24</f>
        <v>0</v>
      </c>
      <c r="M31" s="55" t="n">
        <f aca="false">'Raw Data Consolidated'!M24</f>
        <v>0</v>
      </c>
      <c r="N31" s="56" t="n">
        <f aca="false">SUM(B31:M31)</f>
        <v>0</v>
      </c>
    </row>
    <row r="32" customFormat="false" ht="15.75" hidden="false" customHeight="true" outlineLevel="0" collapsed="false"/>
    <row r="33" customFormat="false" ht="15.75" hidden="false" customHeight="true" outlineLevel="0" collapsed="false">
      <c r="A33" s="63" t="str">
        <f aca="false">CONCATENATE("Summary calculated by GSTZen: ", LEFT('Raw Data Consolidated'!A$20, FIND("|", 'Raw Data Consolidated'!A$20)-1))</f>
        <v>Summary calculated by GSTZen: B2C Invoices 7 - B2C (Others) </v>
      </c>
      <c r="B33" s="63"/>
      <c r="C33" s="63"/>
      <c r="D33" s="63"/>
      <c r="E33" s="63"/>
      <c r="F33" s="63"/>
      <c r="G33" s="63"/>
      <c r="H33" s="63"/>
      <c r="I33" s="63"/>
      <c r="J33" s="63"/>
      <c r="K33" s="63"/>
      <c r="L33" s="63"/>
      <c r="M33" s="63"/>
      <c r="N33" s="63"/>
    </row>
    <row r="34" customFormat="false" ht="15" hidden="false" customHeight="false" outlineLevel="0" collapsed="false">
      <c r="A34" s="51" t="s">
        <v>27</v>
      </c>
      <c r="B34" s="52" t="n">
        <f aca="false">SUM(SUMIFS('GSTR-1 By Customer'!$P:$P, 'GSTR-1 By Customer'!$B:$B, B$1,  'GSTR-1 By Customer'!$A:$A, "I*", 'GSTR-1 By Customer'!$AA:$AA, "N", 'GSTR-1 By Customer'!$D:$D, {"B2CS"}))</f>
        <v>0</v>
      </c>
      <c r="C34" s="52" t="n">
        <f aca="false">SUM(SUMIFS('GSTR-1 By Customer'!$P:$P, 'GSTR-1 By Customer'!$B:$B, C$1,  'GSTR-1 By Customer'!$A:$A, "I*", 'GSTR-1 By Customer'!$AA:$AA, "N", 'GSTR-1 By Customer'!$D:$D, {"B2CS"}))</f>
        <v>0</v>
      </c>
      <c r="D34" s="52" t="n">
        <f aca="false">SUM(SUMIFS('GSTR-1 By Customer'!$P:$P, 'GSTR-1 By Customer'!$B:$B, D$1,  'GSTR-1 By Customer'!$A:$A, "I*", 'GSTR-1 By Customer'!$AA:$AA, "N", 'GSTR-1 By Customer'!$D:$D, {"B2CS"}))</f>
        <v>0</v>
      </c>
      <c r="E34" s="52" t="n">
        <f aca="false">SUM(SUMIFS('GSTR-1 By Customer'!$P:$P, 'GSTR-1 By Customer'!$B:$B, E$1,  'GSTR-1 By Customer'!$A:$A, "I*", 'GSTR-1 By Customer'!$AA:$AA, "N", 'GSTR-1 By Customer'!$D:$D, {"B2CS"}))</f>
        <v>0</v>
      </c>
      <c r="F34" s="52" t="n">
        <f aca="false">SUM(SUMIFS('GSTR-1 By Customer'!$P:$P, 'GSTR-1 By Customer'!$B:$B, F$1,  'GSTR-1 By Customer'!$A:$A, "I*", 'GSTR-1 By Customer'!$AA:$AA, "N", 'GSTR-1 By Customer'!$D:$D, {"B2CS"}))</f>
        <v>1082.14</v>
      </c>
      <c r="G34" s="52" t="n">
        <f aca="false">SUM(SUMIFS('GSTR-1 By Customer'!$P:$P, 'GSTR-1 By Customer'!$B:$B, G$1,  'GSTR-1 By Customer'!$A:$A, "I*", 'GSTR-1 By Customer'!$AA:$AA, "N", 'GSTR-1 By Customer'!$D:$D, {"B2CS"}))</f>
        <v>400</v>
      </c>
      <c r="H34" s="52" t="n">
        <f aca="false">SUM(SUMIFS('GSTR-1 By Customer'!$P:$P, 'GSTR-1 By Customer'!$B:$B, H$1,  'GSTR-1 By Customer'!$A:$A, "I*", 'GSTR-1 By Customer'!$AA:$AA, "N", 'GSTR-1 By Customer'!$D:$D, {"B2CS"}))</f>
        <v>1100</v>
      </c>
      <c r="I34" s="52" t="n">
        <f aca="false">SUM(SUMIFS('GSTR-1 By Customer'!$P:$P, 'GSTR-1 By Customer'!$B:$B, I$1,  'GSTR-1 By Customer'!$A:$A, "I*", 'GSTR-1 By Customer'!$AA:$AA, "N", 'GSTR-1 By Customer'!$D:$D, {"B2CS"}))</f>
        <v>900</v>
      </c>
      <c r="J34" s="52" t="n">
        <f aca="false">SUM(SUMIFS('GSTR-1 By Customer'!$P:$P, 'GSTR-1 By Customer'!$B:$B, J$1,  'GSTR-1 By Customer'!$A:$A, "I*", 'GSTR-1 By Customer'!$AA:$AA, "N", 'GSTR-1 By Customer'!$D:$D, {"B2CS"}))</f>
        <v>400</v>
      </c>
      <c r="K34" s="52" t="n">
        <f aca="false">SUM(SUMIFS('GSTR-1 By Customer'!$P:$P, 'GSTR-1 By Customer'!$B:$B, K$1,  'GSTR-1 By Customer'!$A:$A, "I*", 'GSTR-1 By Customer'!$AA:$AA, "N", 'GSTR-1 By Customer'!$D:$D, {"B2CS"}))</f>
        <v>100</v>
      </c>
      <c r="L34" s="52" t="n">
        <f aca="false">SUM(SUMIFS('GSTR-1 By Customer'!$P:$P, 'GSTR-1 By Customer'!$B:$B, L$1,  'GSTR-1 By Customer'!$A:$A, "I*", 'GSTR-1 By Customer'!$AA:$AA, "N", 'GSTR-1 By Customer'!$D:$D, {"B2CS"}))</f>
        <v>0</v>
      </c>
      <c r="M34" s="52" t="n">
        <f aca="false">SUM(SUMIFS('GSTR-1 By Customer'!$P:$P, 'GSTR-1 By Customer'!$B:$B, M$1,  'GSTR-1 By Customer'!$A:$A, "I*", 'GSTR-1 By Customer'!$AA:$AA, "N", 'GSTR-1 By Customer'!$D:$D, {"B2CS"}))</f>
        <v>600</v>
      </c>
      <c r="N34" s="53" t="n">
        <f aca="false">SUM(B34:M34)</f>
        <v>4582.14</v>
      </c>
    </row>
    <row r="35" customFormat="false" ht="15" hidden="false" customHeight="false" outlineLevel="0" collapsed="false">
      <c r="A35" s="51" t="s">
        <v>28</v>
      </c>
      <c r="B35" s="52" t="n">
        <f aca="false">SUM(SUMIFS('GSTR-1 By Customer'!$Q:$Q, 'GSTR-1 By Customer'!$B:$B, B$1,  'GSTR-1 By Customer'!$A:$A, "I*", 'GSTR-1 By Customer'!$AA:$AA, "N", 'GSTR-1 By Customer'!$D:$D, {"B2CS"}))</f>
        <v>0</v>
      </c>
      <c r="C35" s="52" t="n">
        <f aca="false">SUM(SUMIFS('GSTR-1 By Customer'!$Q:$Q, 'GSTR-1 By Customer'!$B:$B, C$1,  'GSTR-1 By Customer'!$A:$A, "I*", 'GSTR-1 By Customer'!$AA:$AA, "N", 'GSTR-1 By Customer'!$D:$D, {"B2CS"}))</f>
        <v>0</v>
      </c>
      <c r="D35" s="52" t="n">
        <f aca="false">SUM(SUMIFS('GSTR-1 By Customer'!$Q:$Q, 'GSTR-1 By Customer'!$B:$B, D$1,  'GSTR-1 By Customer'!$A:$A, "I*", 'GSTR-1 By Customer'!$AA:$AA, "N", 'GSTR-1 By Customer'!$D:$D, {"B2CS"}))</f>
        <v>0</v>
      </c>
      <c r="E35" s="52" t="n">
        <f aca="false">SUM(SUMIFS('GSTR-1 By Customer'!$Q:$Q, 'GSTR-1 By Customer'!$B:$B, E$1,  'GSTR-1 By Customer'!$A:$A, "I*", 'GSTR-1 By Customer'!$AA:$AA, "N", 'GSTR-1 By Customer'!$D:$D, {"B2CS"}))</f>
        <v>0</v>
      </c>
      <c r="F35" s="52" t="n">
        <f aca="false">SUM(SUMIFS('GSTR-1 By Customer'!$Q:$Q, 'GSTR-1 By Customer'!$B:$B, F$1,  'GSTR-1 By Customer'!$A:$A, "I*", 'GSTR-1 By Customer'!$AA:$AA, "N", 'GSTR-1 By Customer'!$D:$D, {"B2CS"}))</f>
        <v>0</v>
      </c>
      <c r="G35" s="52" t="n">
        <f aca="false">SUM(SUMIFS('GSTR-1 By Customer'!$Q:$Q, 'GSTR-1 By Customer'!$B:$B, G$1,  'GSTR-1 By Customer'!$A:$A, "I*", 'GSTR-1 By Customer'!$AA:$AA, "N", 'GSTR-1 By Customer'!$D:$D, {"B2CS"}))</f>
        <v>0</v>
      </c>
      <c r="H35" s="52" t="n">
        <f aca="false">SUM(SUMIFS('GSTR-1 By Customer'!$Q:$Q, 'GSTR-1 By Customer'!$B:$B, H$1,  'GSTR-1 By Customer'!$A:$A, "I*", 'GSTR-1 By Customer'!$AA:$AA, "N", 'GSTR-1 By Customer'!$D:$D, {"B2CS"}))</f>
        <v>0</v>
      </c>
      <c r="I35" s="52" t="n">
        <f aca="false">SUM(SUMIFS('GSTR-1 By Customer'!$Q:$Q, 'GSTR-1 By Customer'!$B:$B, I$1,  'GSTR-1 By Customer'!$A:$A, "I*", 'GSTR-1 By Customer'!$AA:$AA, "N", 'GSTR-1 By Customer'!$D:$D, {"B2CS"}))</f>
        <v>0</v>
      </c>
      <c r="J35" s="52" t="n">
        <f aca="false">SUM(SUMIFS('GSTR-1 By Customer'!$Q:$Q, 'GSTR-1 By Customer'!$B:$B, J$1,  'GSTR-1 By Customer'!$A:$A, "I*", 'GSTR-1 By Customer'!$AA:$AA, "N", 'GSTR-1 By Customer'!$D:$D, {"B2CS"}))</f>
        <v>0</v>
      </c>
      <c r="K35" s="52" t="n">
        <f aca="false">SUM(SUMIFS('GSTR-1 By Customer'!$Q:$Q, 'GSTR-1 By Customer'!$B:$B, K$1,  'GSTR-1 By Customer'!$A:$A, "I*", 'GSTR-1 By Customer'!$AA:$AA, "N", 'GSTR-1 By Customer'!$D:$D, {"B2CS"}))</f>
        <v>0</v>
      </c>
      <c r="L35" s="52" t="n">
        <f aca="false">SUM(SUMIFS('GSTR-1 By Customer'!$Q:$Q, 'GSTR-1 By Customer'!$B:$B, L$1,  'GSTR-1 By Customer'!$A:$A, "I*", 'GSTR-1 By Customer'!$AA:$AA, "N", 'GSTR-1 By Customer'!$D:$D, {"B2CS"}))</f>
        <v>0</v>
      </c>
      <c r="M35" s="52" t="n">
        <f aca="false">SUM(SUMIFS('GSTR-1 By Customer'!$Q:$Q, 'GSTR-1 By Customer'!$B:$B, M$1,  'GSTR-1 By Customer'!$A:$A, "I*", 'GSTR-1 By Customer'!$AA:$AA, "N", 'GSTR-1 By Customer'!$D:$D, {"B2CS"}))</f>
        <v>0</v>
      </c>
      <c r="N35" s="53" t="n">
        <f aca="false">SUM(B35:M35)</f>
        <v>0</v>
      </c>
    </row>
    <row r="36" customFormat="false" ht="15" hidden="false" customHeight="false" outlineLevel="0" collapsed="false">
      <c r="A36" s="51" t="s">
        <v>29</v>
      </c>
      <c r="B36" s="52" t="n">
        <f aca="false">SUM(SUMIFS('GSTR-1 By Customer'!$R:$R, 'GSTR-1 By Customer'!$B:$B, B$1,  'GSTR-1 By Customer'!$A:$A, "I*", 'GSTR-1 By Customer'!$AA:$AA, "N", 'GSTR-1 By Customer'!$D:$D, {"B2CS"}))</f>
        <v>0</v>
      </c>
      <c r="C36" s="52" t="n">
        <f aca="false">SUM(SUMIFS('GSTR-1 By Customer'!$R:$R, 'GSTR-1 By Customer'!$B:$B, C$1,  'GSTR-1 By Customer'!$A:$A, "I*", 'GSTR-1 By Customer'!$AA:$AA, "N", 'GSTR-1 By Customer'!$D:$D, {"B2CS"}))</f>
        <v>0</v>
      </c>
      <c r="D36" s="52" t="n">
        <f aca="false">SUM(SUMIFS('GSTR-1 By Customer'!$R:$R, 'GSTR-1 By Customer'!$B:$B, D$1,  'GSTR-1 By Customer'!$A:$A, "I*", 'GSTR-1 By Customer'!$AA:$AA, "N", 'GSTR-1 By Customer'!$D:$D, {"B2CS"}))</f>
        <v>0</v>
      </c>
      <c r="E36" s="52" t="n">
        <f aca="false">SUM(SUMIFS('GSTR-1 By Customer'!$R:$R, 'GSTR-1 By Customer'!$B:$B, E$1,  'GSTR-1 By Customer'!$A:$A, "I*", 'GSTR-1 By Customer'!$AA:$AA, "N", 'GSTR-1 By Customer'!$D:$D, {"B2CS"}))</f>
        <v>0</v>
      </c>
      <c r="F36" s="52" t="n">
        <f aca="false">SUM(SUMIFS('GSTR-1 By Customer'!$R:$R, 'GSTR-1 By Customer'!$B:$B, F$1,  'GSTR-1 By Customer'!$A:$A, "I*", 'GSTR-1 By Customer'!$AA:$AA, "N", 'GSTR-1 By Customer'!$D:$D, {"B2CS"}))</f>
        <v>64.93</v>
      </c>
      <c r="G36" s="52" t="n">
        <f aca="false">SUM(SUMIFS('GSTR-1 By Customer'!$R:$R, 'GSTR-1 By Customer'!$B:$B, G$1,  'GSTR-1 By Customer'!$A:$A, "I*", 'GSTR-1 By Customer'!$AA:$AA, "N", 'GSTR-1 By Customer'!$D:$D, {"B2CS"}))</f>
        <v>24</v>
      </c>
      <c r="H36" s="52" t="n">
        <f aca="false">SUM(SUMIFS('GSTR-1 By Customer'!$R:$R, 'GSTR-1 By Customer'!$B:$B, H$1,  'GSTR-1 By Customer'!$A:$A, "I*", 'GSTR-1 By Customer'!$AA:$AA, "N", 'GSTR-1 By Customer'!$D:$D, {"B2CS"}))</f>
        <v>66</v>
      </c>
      <c r="I36" s="52" t="n">
        <f aca="false">SUM(SUMIFS('GSTR-1 By Customer'!$R:$R, 'GSTR-1 By Customer'!$B:$B, I$1,  'GSTR-1 By Customer'!$A:$A, "I*", 'GSTR-1 By Customer'!$AA:$AA, "N", 'GSTR-1 By Customer'!$D:$D, {"B2CS"}))</f>
        <v>54</v>
      </c>
      <c r="J36" s="52" t="n">
        <f aca="false">SUM(SUMIFS('GSTR-1 By Customer'!$R:$R, 'GSTR-1 By Customer'!$B:$B, J$1,  'GSTR-1 By Customer'!$A:$A, "I*", 'GSTR-1 By Customer'!$AA:$AA, "N", 'GSTR-1 By Customer'!$D:$D, {"B2CS"}))</f>
        <v>24</v>
      </c>
      <c r="K36" s="52" t="n">
        <f aca="false">SUM(SUMIFS('GSTR-1 By Customer'!$R:$R, 'GSTR-1 By Customer'!$B:$B, K$1,  'GSTR-1 By Customer'!$A:$A, "I*", 'GSTR-1 By Customer'!$AA:$AA, "N", 'GSTR-1 By Customer'!$D:$D, {"B2CS"}))</f>
        <v>6</v>
      </c>
      <c r="L36" s="52" t="n">
        <f aca="false">SUM(SUMIFS('GSTR-1 By Customer'!$R:$R, 'GSTR-1 By Customer'!$B:$B, L$1,  'GSTR-1 By Customer'!$A:$A, "I*", 'GSTR-1 By Customer'!$AA:$AA, "N", 'GSTR-1 By Customer'!$D:$D, {"B2CS"}))</f>
        <v>0</v>
      </c>
      <c r="M36" s="52" t="n">
        <f aca="false">SUM(SUMIFS('GSTR-1 By Customer'!$R:$R, 'GSTR-1 By Customer'!$B:$B, M$1,  'GSTR-1 By Customer'!$A:$A, "I*", 'GSTR-1 By Customer'!$AA:$AA, "N", 'GSTR-1 By Customer'!$D:$D, {"B2CS"}))</f>
        <v>36</v>
      </c>
      <c r="N36" s="53" t="n">
        <f aca="false">SUM(B36:M36)</f>
        <v>274.93</v>
      </c>
    </row>
    <row r="37" customFormat="false" ht="15" hidden="false" customHeight="false" outlineLevel="0" collapsed="false">
      <c r="A37" s="51" t="s">
        <v>30</v>
      </c>
      <c r="B37" s="52" t="n">
        <f aca="false">SUM(SUMIFS('GSTR-1 By Customer'!$S:$S, 'GSTR-1 By Customer'!$B:$B, B$1,  'GSTR-1 By Customer'!$A:$A, "I*", 'GSTR-1 By Customer'!$AA:$AA, "N", 'GSTR-1 By Customer'!$D:$D, {"B2CS"}))</f>
        <v>0</v>
      </c>
      <c r="C37" s="52" t="n">
        <f aca="false">SUM(SUMIFS('GSTR-1 By Customer'!$S:$S, 'GSTR-1 By Customer'!$B:$B, C$1,  'GSTR-1 By Customer'!$A:$A, "I*", 'GSTR-1 By Customer'!$AA:$AA, "N", 'GSTR-1 By Customer'!$D:$D, {"B2CS"}))</f>
        <v>0</v>
      </c>
      <c r="D37" s="52" t="n">
        <f aca="false">SUM(SUMIFS('GSTR-1 By Customer'!$S:$S, 'GSTR-1 By Customer'!$B:$B, D$1,  'GSTR-1 By Customer'!$A:$A, "I*", 'GSTR-1 By Customer'!$AA:$AA, "N", 'GSTR-1 By Customer'!$D:$D, {"B2CS"}))</f>
        <v>0</v>
      </c>
      <c r="E37" s="52" t="n">
        <f aca="false">SUM(SUMIFS('GSTR-1 By Customer'!$S:$S, 'GSTR-1 By Customer'!$B:$B, E$1,  'GSTR-1 By Customer'!$A:$A, "I*", 'GSTR-1 By Customer'!$AA:$AA, "N", 'GSTR-1 By Customer'!$D:$D, {"B2CS"}))</f>
        <v>0</v>
      </c>
      <c r="F37" s="52" t="n">
        <f aca="false">SUM(SUMIFS('GSTR-1 By Customer'!$S:$S, 'GSTR-1 By Customer'!$B:$B, F$1,  'GSTR-1 By Customer'!$A:$A, "I*", 'GSTR-1 By Customer'!$AA:$AA, "N", 'GSTR-1 By Customer'!$D:$D, {"B2CS"}))</f>
        <v>64.93</v>
      </c>
      <c r="G37" s="52" t="n">
        <f aca="false">SUM(SUMIFS('GSTR-1 By Customer'!$S:$S, 'GSTR-1 By Customer'!$B:$B, G$1,  'GSTR-1 By Customer'!$A:$A, "I*", 'GSTR-1 By Customer'!$AA:$AA, "N", 'GSTR-1 By Customer'!$D:$D, {"B2CS"}))</f>
        <v>24</v>
      </c>
      <c r="H37" s="52" t="n">
        <f aca="false">SUM(SUMIFS('GSTR-1 By Customer'!$S:$S, 'GSTR-1 By Customer'!$B:$B, H$1,  'GSTR-1 By Customer'!$A:$A, "I*", 'GSTR-1 By Customer'!$AA:$AA, "N", 'GSTR-1 By Customer'!$D:$D, {"B2CS"}))</f>
        <v>66</v>
      </c>
      <c r="I37" s="52" t="n">
        <f aca="false">SUM(SUMIFS('GSTR-1 By Customer'!$S:$S, 'GSTR-1 By Customer'!$B:$B, I$1,  'GSTR-1 By Customer'!$A:$A, "I*", 'GSTR-1 By Customer'!$AA:$AA, "N", 'GSTR-1 By Customer'!$D:$D, {"B2CS"}))</f>
        <v>54</v>
      </c>
      <c r="J37" s="52" t="n">
        <f aca="false">SUM(SUMIFS('GSTR-1 By Customer'!$S:$S, 'GSTR-1 By Customer'!$B:$B, J$1,  'GSTR-1 By Customer'!$A:$A, "I*", 'GSTR-1 By Customer'!$AA:$AA, "N", 'GSTR-1 By Customer'!$D:$D, {"B2CS"}))</f>
        <v>24</v>
      </c>
      <c r="K37" s="52" t="n">
        <f aca="false">SUM(SUMIFS('GSTR-1 By Customer'!$S:$S, 'GSTR-1 By Customer'!$B:$B, K$1,  'GSTR-1 By Customer'!$A:$A, "I*", 'GSTR-1 By Customer'!$AA:$AA, "N", 'GSTR-1 By Customer'!$D:$D, {"B2CS"}))</f>
        <v>6</v>
      </c>
      <c r="L37" s="52" t="n">
        <f aca="false">SUM(SUMIFS('GSTR-1 By Customer'!$S:$S, 'GSTR-1 By Customer'!$B:$B, L$1,  'GSTR-1 By Customer'!$A:$A, "I*", 'GSTR-1 By Customer'!$AA:$AA, "N", 'GSTR-1 By Customer'!$D:$D, {"B2CS"}))</f>
        <v>0</v>
      </c>
      <c r="M37" s="52" t="n">
        <f aca="false">SUM(SUMIFS('GSTR-1 By Customer'!$S:$S, 'GSTR-1 By Customer'!$B:$B, M$1,  'GSTR-1 By Customer'!$A:$A, "I*", 'GSTR-1 By Customer'!$AA:$AA, "N", 'GSTR-1 By Customer'!$D:$D, {"B2CS"}))</f>
        <v>36</v>
      </c>
      <c r="N37" s="53" t="n">
        <f aca="false">SUM(B37:M37)</f>
        <v>274.93</v>
      </c>
    </row>
    <row r="38" customFormat="false" ht="15.75" hidden="false" customHeight="true" outlineLevel="0" collapsed="false">
      <c r="A38" s="54" t="s">
        <v>31</v>
      </c>
      <c r="B38" s="55" t="n">
        <f aca="false">SUM(SUMIFS('GSTR-1 By Customer'!$T:$T, 'GSTR-1 By Customer'!$B:$B, B$1,  'GSTR-1 By Customer'!$A:$A, "I*", 'GSTR-1 By Customer'!$AA:$AA, "N", 'GSTR-1 By Customer'!$D:$D, {"B2CS"}))</f>
        <v>0</v>
      </c>
      <c r="C38" s="55" t="n">
        <f aca="false">SUM(SUMIFS('GSTR-1 By Customer'!$T:$T, 'GSTR-1 By Customer'!$B:$B, C$1,  'GSTR-1 By Customer'!$A:$A, "I*", 'GSTR-1 By Customer'!$AA:$AA, "N", 'GSTR-1 By Customer'!$D:$D, {"B2CS"}))</f>
        <v>0</v>
      </c>
      <c r="D38" s="55" t="n">
        <f aca="false">SUM(SUMIFS('GSTR-1 By Customer'!$T:$T, 'GSTR-1 By Customer'!$B:$B, D$1,  'GSTR-1 By Customer'!$A:$A, "I*", 'GSTR-1 By Customer'!$AA:$AA, "N", 'GSTR-1 By Customer'!$D:$D, {"B2CS"}))</f>
        <v>0</v>
      </c>
      <c r="E38" s="55" t="n">
        <f aca="false">SUM(SUMIFS('GSTR-1 By Customer'!$T:$T, 'GSTR-1 By Customer'!$B:$B, E$1,  'GSTR-1 By Customer'!$A:$A, "I*", 'GSTR-1 By Customer'!$AA:$AA, "N", 'GSTR-1 By Customer'!$D:$D, {"B2CS"}))</f>
        <v>0</v>
      </c>
      <c r="F38" s="55" t="n">
        <f aca="false">SUM(SUMIFS('GSTR-1 By Customer'!$T:$T, 'GSTR-1 By Customer'!$B:$B, F$1,  'GSTR-1 By Customer'!$A:$A, "I*", 'GSTR-1 By Customer'!$AA:$AA, "N", 'GSTR-1 By Customer'!$D:$D, {"B2CS"}))</f>
        <v>0</v>
      </c>
      <c r="G38" s="55" t="n">
        <f aca="false">SUM(SUMIFS('GSTR-1 By Customer'!$T:$T, 'GSTR-1 By Customer'!$B:$B, G$1,  'GSTR-1 By Customer'!$A:$A, "I*", 'GSTR-1 By Customer'!$AA:$AA, "N", 'GSTR-1 By Customer'!$D:$D, {"B2CS"}))</f>
        <v>0</v>
      </c>
      <c r="H38" s="55" t="n">
        <f aca="false">SUM(SUMIFS('GSTR-1 By Customer'!$T:$T, 'GSTR-1 By Customer'!$B:$B, H$1,  'GSTR-1 By Customer'!$A:$A, "I*", 'GSTR-1 By Customer'!$AA:$AA, "N", 'GSTR-1 By Customer'!$D:$D, {"B2CS"}))</f>
        <v>0</v>
      </c>
      <c r="I38" s="55" t="n">
        <f aca="false">SUM(SUMIFS('GSTR-1 By Customer'!$T:$T, 'GSTR-1 By Customer'!$B:$B, I$1,  'GSTR-1 By Customer'!$A:$A, "I*", 'GSTR-1 By Customer'!$AA:$AA, "N", 'GSTR-1 By Customer'!$D:$D, {"B2CS"}))</f>
        <v>0</v>
      </c>
      <c r="J38" s="55" t="n">
        <f aca="false">SUM(SUMIFS('GSTR-1 By Customer'!$T:$T, 'GSTR-1 By Customer'!$B:$B, J$1,  'GSTR-1 By Customer'!$A:$A, "I*", 'GSTR-1 By Customer'!$AA:$AA, "N", 'GSTR-1 By Customer'!$D:$D, {"B2CS"}))</f>
        <v>0</v>
      </c>
      <c r="K38" s="55" t="n">
        <f aca="false">SUM(SUMIFS('GSTR-1 By Customer'!$T:$T, 'GSTR-1 By Customer'!$B:$B, K$1,  'GSTR-1 By Customer'!$A:$A, "I*", 'GSTR-1 By Customer'!$AA:$AA, "N", 'GSTR-1 By Customer'!$D:$D, {"B2CS"}))</f>
        <v>0</v>
      </c>
      <c r="L38" s="55" t="n">
        <f aca="false">SUM(SUMIFS('GSTR-1 By Customer'!$T:$T, 'GSTR-1 By Customer'!$B:$B, L$1,  'GSTR-1 By Customer'!$A:$A, "I*", 'GSTR-1 By Customer'!$AA:$AA, "N", 'GSTR-1 By Customer'!$D:$D, {"B2CS"}))</f>
        <v>0</v>
      </c>
      <c r="M38" s="55" t="n">
        <f aca="false">SUM(SUMIFS('GSTR-1 By Customer'!$T:$T, 'GSTR-1 By Customer'!$B:$B, M$1,  'GSTR-1 By Customer'!$A:$A, "I*", 'GSTR-1 By Customer'!$AA:$AA, "N", 'GSTR-1 By Customer'!$D:$D, {"B2CS"}))</f>
        <v>0</v>
      </c>
      <c r="N38" s="56" t="n">
        <f aca="false">SUM(B38:M38)</f>
        <v>0</v>
      </c>
    </row>
    <row r="39" customFormat="false" ht="15.75" hidden="false" customHeight="true" outlineLevel="0" collapsed="false"/>
    <row r="40" customFormat="false" ht="15.75" hidden="false" customHeight="true" outlineLevel="0" collapsed="false">
      <c r="A40" s="50" t="str">
        <f aca="false">CONCATENATE("Summary calculated by Govt. Portal: ", LEFT('Raw Data Consolidated'!A$25, FIND("|", 'Raw Data Consolidated'!A$25)-1))</f>
        <v>Summary calculated by Govt. Portal: Exports Invoices - 6A </v>
      </c>
      <c r="B40" s="50"/>
      <c r="C40" s="50"/>
      <c r="D40" s="50"/>
      <c r="E40" s="50"/>
      <c r="F40" s="50"/>
      <c r="G40" s="50"/>
      <c r="H40" s="50"/>
      <c r="I40" s="50"/>
      <c r="J40" s="50"/>
      <c r="K40" s="50"/>
      <c r="L40" s="50"/>
      <c r="M40" s="50"/>
      <c r="N40" s="50"/>
    </row>
    <row r="41" customFormat="false" ht="15" hidden="false" customHeight="false" outlineLevel="0" collapsed="false">
      <c r="A41" s="51" t="str">
        <f aca="false">RIGHT('Raw Data Consolidated'!A25,LEN('Raw Data Consolidated'!A25)-FIND("|",'Raw Data Consolidated'!A25)-1)</f>
        <v>Taxable Value</v>
      </c>
      <c r="B41" s="52" t="n">
        <f aca="false">'Raw Data Consolidated'!B25</f>
        <v>0</v>
      </c>
      <c r="C41" s="52" t="n">
        <f aca="false">'Raw Data Consolidated'!C25</f>
        <v>0</v>
      </c>
      <c r="D41" s="52" t="n">
        <f aca="false">'Raw Data Consolidated'!D25</f>
        <v>0</v>
      </c>
      <c r="E41" s="52" t="n">
        <f aca="false">'Raw Data Consolidated'!E25</f>
        <v>0</v>
      </c>
      <c r="F41" s="52" t="n">
        <f aca="false">'Raw Data Consolidated'!F25</f>
        <v>0</v>
      </c>
      <c r="G41" s="52" t="n">
        <f aca="false">'Raw Data Consolidated'!G25</f>
        <v>0</v>
      </c>
      <c r="H41" s="52" t="n">
        <f aca="false">'Raw Data Consolidated'!H25</f>
        <v>0</v>
      </c>
      <c r="I41" s="52" t="n">
        <f aca="false">'Raw Data Consolidated'!I25</f>
        <v>0</v>
      </c>
      <c r="J41" s="52" t="n">
        <f aca="false">'Raw Data Consolidated'!J25</f>
        <v>0</v>
      </c>
      <c r="K41" s="52" t="n">
        <f aca="false">'Raw Data Consolidated'!K25</f>
        <v>93061</v>
      </c>
      <c r="L41" s="52" t="n">
        <f aca="false">'Raw Data Consolidated'!L25</f>
        <v>0</v>
      </c>
      <c r="M41" s="52" t="n">
        <f aca="false">'Raw Data Consolidated'!M25</f>
        <v>0</v>
      </c>
      <c r="N41" s="53" t="n">
        <f aca="false">SUM(B41:M41)</f>
        <v>93061</v>
      </c>
    </row>
    <row r="42" customFormat="false" ht="15.75" hidden="false" customHeight="true" outlineLevel="0" collapsed="false">
      <c r="A42" s="54" t="str">
        <f aca="false">RIGHT('Raw Data Consolidated'!A26,LEN('Raw Data Consolidated'!A26)-FIND("|",'Raw Data Consolidated'!A26)-1)</f>
        <v>IGST</v>
      </c>
      <c r="B42" s="55" t="n">
        <f aca="false">'Raw Data Consolidated'!B26</f>
        <v>0</v>
      </c>
      <c r="C42" s="55" t="n">
        <f aca="false">'Raw Data Consolidated'!C26</f>
        <v>0</v>
      </c>
      <c r="D42" s="55" t="n">
        <f aca="false">'Raw Data Consolidated'!D26</f>
        <v>0</v>
      </c>
      <c r="E42" s="55" t="n">
        <f aca="false">'Raw Data Consolidated'!E26</f>
        <v>0</v>
      </c>
      <c r="F42" s="55" t="n">
        <f aca="false">'Raw Data Consolidated'!F26</f>
        <v>0</v>
      </c>
      <c r="G42" s="55" t="n">
        <f aca="false">'Raw Data Consolidated'!G26</f>
        <v>0</v>
      </c>
      <c r="H42" s="55" t="n">
        <f aca="false">'Raw Data Consolidated'!H26</f>
        <v>0</v>
      </c>
      <c r="I42" s="55" t="n">
        <f aca="false">'Raw Data Consolidated'!I26</f>
        <v>0</v>
      </c>
      <c r="J42" s="55" t="n">
        <f aca="false">'Raw Data Consolidated'!J26</f>
        <v>0</v>
      </c>
      <c r="K42" s="55" t="n">
        <f aca="false">'Raw Data Consolidated'!K26</f>
        <v>0</v>
      </c>
      <c r="L42" s="55" t="n">
        <f aca="false">'Raw Data Consolidated'!L26</f>
        <v>0</v>
      </c>
      <c r="M42" s="55" t="n">
        <f aca="false">'Raw Data Consolidated'!M26</f>
        <v>0</v>
      </c>
      <c r="N42" s="56" t="n">
        <f aca="false">SUM(B42:M42)</f>
        <v>0</v>
      </c>
    </row>
    <row r="43" customFormat="false" ht="15.75" hidden="false" customHeight="true" outlineLevel="0" collapsed="false"/>
    <row r="44" customFormat="false" ht="15.75" hidden="false" customHeight="true" outlineLevel="0" collapsed="false">
      <c r="A44" s="63" t="str">
        <f aca="false">CONCATENATE("Summary calculated by GSTZen: ", LEFT('Raw Data Consolidated'!A$25, FIND("|", 'Raw Data Consolidated'!A$25)-1))</f>
        <v>Summary calculated by GSTZen: Exports Invoices - 6A </v>
      </c>
      <c r="B44" s="63"/>
      <c r="C44" s="63"/>
      <c r="D44" s="63"/>
      <c r="E44" s="63"/>
      <c r="F44" s="63"/>
      <c r="G44" s="63"/>
      <c r="H44" s="63"/>
      <c r="I44" s="63"/>
      <c r="J44" s="63"/>
      <c r="K44" s="63"/>
      <c r="L44" s="63"/>
      <c r="M44" s="63"/>
      <c r="N44" s="63"/>
    </row>
    <row r="45" customFormat="false" ht="15" hidden="false" customHeight="false" outlineLevel="0" collapsed="false">
      <c r="A45" s="51" t="s">
        <v>27</v>
      </c>
      <c r="B45" s="52" t="n">
        <f aca="false">SUM(SUMIFS('GSTR-1 By Customer'!$P:$P, 'GSTR-1 By Customer'!$B:$B, B$1,  'GSTR-1 By Customer'!$A:$A, "I*", 'GSTR-1 By Customer'!$AA:$AA, "N", 'GSTR-1 By Customer'!$D:$D, {"EXPWPAY","EXPWOPAY"}))</f>
        <v>0</v>
      </c>
      <c r="C45" s="52" t="n">
        <f aca="false">SUM(SUMIFS('GSTR-1 By Customer'!$P:$P, 'GSTR-1 By Customer'!$B:$B, C$1,  'GSTR-1 By Customer'!$A:$A, "I*", 'GSTR-1 By Customer'!$AA:$AA, "N", 'GSTR-1 By Customer'!$D:$D, {"EXPWPAY","EXPWOPAY"}))</f>
        <v>0</v>
      </c>
      <c r="D45" s="52" t="n">
        <f aca="false">SUM(SUMIFS('GSTR-1 By Customer'!$P:$P, 'GSTR-1 By Customer'!$B:$B, D$1,  'GSTR-1 By Customer'!$A:$A, "I*", 'GSTR-1 By Customer'!$AA:$AA, "N", 'GSTR-1 By Customer'!$D:$D, {"EXPWPAY","EXPWOPAY"}))</f>
        <v>0</v>
      </c>
      <c r="E45" s="52" t="n">
        <f aca="false">SUM(SUMIFS('GSTR-1 By Customer'!$P:$P, 'GSTR-1 By Customer'!$B:$B, E$1,  'GSTR-1 By Customer'!$A:$A, "I*", 'GSTR-1 By Customer'!$AA:$AA, "N", 'GSTR-1 By Customer'!$D:$D, {"EXPWPAY","EXPWOPAY"}))</f>
        <v>0</v>
      </c>
      <c r="F45" s="52" t="n">
        <f aca="false">SUM(SUMIFS('GSTR-1 By Customer'!$P:$P, 'GSTR-1 By Customer'!$B:$B, F$1,  'GSTR-1 By Customer'!$A:$A, "I*", 'GSTR-1 By Customer'!$AA:$AA, "N", 'GSTR-1 By Customer'!$D:$D, {"EXPWPAY","EXPWOPAY"}))</f>
        <v>0</v>
      </c>
      <c r="G45" s="52" t="n">
        <f aca="false">SUM(SUMIFS('GSTR-1 By Customer'!$P:$P, 'GSTR-1 By Customer'!$B:$B, G$1,  'GSTR-1 By Customer'!$A:$A, "I*", 'GSTR-1 By Customer'!$AA:$AA, "N", 'GSTR-1 By Customer'!$D:$D, {"EXPWPAY","EXPWOPAY"}))</f>
        <v>0</v>
      </c>
      <c r="H45" s="52" t="n">
        <f aca="false">SUM(SUMIFS('GSTR-1 By Customer'!$P:$P, 'GSTR-1 By Customer'!$B:$B, H$1,  'GSTR-1 By Customer'!$A:$A, "I*", 'GSTR-1 By Customer'!$AA:$AA, "N", 'GSTR-1 By Customer'!$D:$D, {"EXPWPAY","EXPWOPAY"}))</f>
        <v>0</v>
      </c>
      <c r="I45" s="52" t="n">
        <f aca="false">SUM(SUMIFS('GSTR-1 By Customer'!$P:$P, 'GSTR-1 By Customer'!$B:$B, I$1,  'GSTR-1 By Customer'!$A:$A, "I*", 'GSTR-1 By Customer'!$AA:$AA, "N", 'GSTR-1 By Customer'!$D:$D, {"EXPWPAY","EXPWOPAY"}))</f>
        <v>0</v>
      </c>
      <c r="J45" s="52" t="n">
        <f aca="false">SUM(SUMIFS('GSTR-1 By Customer'!$P:$P, 'GSTR-1 By Customer'!$B:$B, J$1,  'GSTR-1 By Customer'!$A:$A, "I*", 'GSTR-1 By Customer'!$AA:$AA, "N", 'GSTR-1 By Customer'!$D:$D, {"EXPWPAY","EXPWOPAY"}))</f>
        <v>0</v>
      </c>
      <c r="K45" s="52" t="n">
        <f aca="false">SUM(SUMIFS('GSTR-1 By Customer'!$P:$P, 'GSTR-1 By Customer'!$B:$B, K$1,  'GSTR-1 By Customer'!$A:$A, "I*", 'GSTR-1 By Customer'!$AA:$AA, "N", 'GSTR-1 By Customer'!$D:$D, {"EXPWPAY","EXPWOPAY"}))</f>
        <v>93061</v>
      </c>
      <c r="L45" s="52" t="n">
        <f aca="false">SUM(SUMIFS('GSTR-1 By Customer'!$P:$P, 'GSTR-1 By Customer'!$B:$B, L$1,  'GSTR-1 By Customer'!$A:$A, "I*", 'GSTR-1 By Customer'!$AA:$AA, "N", 'GSTR-1 By Customer'!$D:$D, {"EXPWPAY","EXPWOPAY"}))</f>
        <v>0</v>
      </c>
      <c r="M45" s="52" t="n">
        <f aca="false">SUM(SUMIFS('GSTR-1 By Customer'!$P:$P, 'GSTR-1 By Customer'!$B:$B, M$1,  'GSTR-1 By Customer'!$A:$A, "I*", 'GSTR-1 By Customer'!$AA:$AA, "N", 'GSTR-1 By Customer'!$D:$D, {"EXPWPAY","EXPWOPAY"}))</f>
        <v>0</v>
      </c>
      <c r="N45" s="53" t="n">
        <f aca="false">SUM(B45:M45)</f>
        <v>93061</v>
      </c>
    </row>
    <row r="46" customFormat="false" ht="15.75" hidden="false" customHeight="true" outlineLevel="0" collapsed="false">
      <c r="A46" s="54" t="s">
        <v>28</v>
      </c>
      <c r="B46" s="55" t="n">
        <f aca="false">SUM(SUMIFS('GSTR-1 By Customer'!$Q:$Q, 'GSTR-1 By Customer'!$B:$B, B$1,  'GSTR-1 By Customer'!$A:$A, "I*", 'GSTR-1 By Customer'!$AA:$AA, "N", 'GSTR-1 By Customer'!$D:$D, {"EXPWPAY","EXPWOPAY"}))</f>
        <v>0</v>
      </c>
      <c r="C46" s="55" t="n">
        <f aca="false">SUM(SUMIFS('GSTR-1 By Customer'!$Q:$Q, 'GSTR-1 By Customer'!$B:$B, C$1,  'GSTR-1 By Customer'!$A:$A, "I*", 'GSTR-1 By Customer'!$AA:$AA, "N", 'GSTR-1 By Customer'!$D:$D, {"EXPWPAY","EXPWOPAY"}))</f>
        <v>0</v>
      </c>
      <c r="D46" s="55" t="n">
        <f aca="false">SUM(SUMIFS('GSTR-1 By Customer'!$Q:$Q, 'GSTR-1 By Customer'!$B:$B, D$1,  'GSTR-1 By Customer'!$A:$A, "I*", 'GSTR-1 By Customer'!$AA:$AA, "N", 'GSTR-1 By Customer'!$D:$D, {"EXPWPAY","EXPWOPAY"}))</f>
        <v>0</v>
      </c>
      <c r="E46" s="55" t="n">
        <f aca="false">SUM(SUMIFS('GSTR-1 By Customer'!$Q:$Q, 'GSTR-1 By Customer'!$B:$B, E$1,  'GSTR-1 By Customer'!$A:$A, "I*", 'GSTR-1 By Customer'!$AA:$AA, "N", 'GSTR-1 By Customer'!$D:$D, {"EXPWPAY","EXPWOPAY"}))</f>
        <v>0</v>
      </c>
      <c r="F46" s="55" t="n">
        <f aca="false">SUM(SUMIFS('GSTR-1 By Customer'!$Q:$Q, 'GSTR-1 By Customer'!$B:$B, F$1,  'GSTR-1 By Customer'!$A:$A, "I*", 'GSTR-1 By Customer'!$AA:$AA, "N", 'GSTR-1 By Customer'!$D:$D, {"EXPWPAY","EXPWOPAY"}))</f>
        <v>0</v>
      </c>
      <c r="G46" s="55" t="n">
        <f aca="false">SUM(SUMIFS('GSTR-1 By Customer'!$Q:$Q, 'GSTR-1 By Customer'!$B:$B, G$1,  'GSTR-1 By Customer'!$A:$A, "I*", 'GSTR-1 By Customer'!$AA:$AA, "N", 'GSTR-1 By Customer'!$D:$D, {"EXPWPAY","EXPWOPAY"}))</f>
        <v>0</v>
      </c>
      <c r="H46" s="55" t="n">
        <f aca="false">SUM(SUMIFS('GSTR-1 By Customer'!$Q:$Q, 'GSTR-1 By Customer'!$B:$B, H$1,  'GSTR-1 By Customer'!$A:$A, "I*", 'GSTR-1 By Customer'!$AA:$AA, "N", 'GSTR-1 By Customer'!$D:$D, {"EXPWPAY","EXPWOPAY"}))</f>
        <v>0</v>
      </c>
      <c r="I46" s="55" t="n">
        <f aca="false">SUM(SUMIFS('GSTR-1 By Customer'!$Q:$Q, 'GSTR-1 By Customer'!$B:$B, I$1,  'GSTR-1 By Customer'!$A:$A, "I*", 'GSTR-1 By Customer'!$AA:$AA, "N", 'GSTR-1 By Customer'!$D:$D, {"EXPWPAY","EXPWOPAY"}))</f>
        <v>0</v>
      </c>
      <c r="J46" s="55" t="n">
        <f aca="false">SUM(SUMIFS('GSTR-1 By Customer'!$Q:$Q, 'GSTR-1 By Customer'!$B:$B, J$1,  'GSTR-1 By Customer'!$A:$A, "I*", 'GSTR-1 By Customer'!$AA:$AA, "N", 'GSTR-1 By Customer'!$D:$D, {"EXPWPAY","EXPWOPAY"}))</f>
        <v>0</v>
      </c>
      <c r="K46" s="55" t="n">
        <f aca="false">SUM(SUMIFS('GSTR-1 By Customer'!$Q:$Q, 'GSTR-1 By Customer'!$B:$B, K$1,  'GSTR-1 By Customer'!$A:$A, "I*", 'GSTR-1 By Customer'!$AA:$AA, "N", 'GSTR-1 By Customer'!$D:$D, {"EXPWPAY","EXPWOPAY"}))</f>
        <v>0</v>
      </c>
      <c r="L46" s="55" t="n">
        <f aca="false">SUM(SUMIFS('GSTR-1 By Customer'!$Q:$Q, 'GSTR-1 By Customer'!$B:$B, L$1,  'GSTR-1 By Customer'!$A:$A, "I*", 'GSTR-1 By Customer'!$AA:$AA, "N", 'GSTR-1 By Customer'!$D:$D, {"EXPWPAY","EXPWOPAY"}))</f>
        <v>0</v>
      </c>
      <c r="M46" s="55" t="n">
        <f aca="false">SUM(SUMIFS('GSTR-1 By Customer'!$Q:$Q, 'GSTR-1 By Customer'!$B:$B, M$1,  'GSTR-1 By Customer'!$A:$A, "I*", 'GSTR-1 By Customer'!$AA:$AA, "N", 'GSTR-1 By Customer'!$D:$D, {"EXPWPAY","EXPWOPAY"}))</f>
        <v>0</v>
      </c>
      <c r="N46" s="56" t="n">
        <f aca="false">SUM(B46:M46)</f>
        <v>0</v>
      </c>
    </row>
    <row r="47" customFormat="false" ht="15.75" hidden="false" customHeight="true" outlineLevel="0" collapsed="false"/>
    <row r="48" customFormat="false" ht="15.75" hidden="false" customHeight="true" outlineLevel="0" collapsed="false">
      <c r="A48" s="50" t="str">
        <f aca="false">CONCATENATE("Summary calculated by Govt. Portal: ", LEFT('Raw Data Consolidated'!A$27, FIND("|", 'Raw Data Consolidated'!A$27)-1))</f>
        <v>Summary calculated by Govt. Portal: Nil rated, exempted and non GST outward supplies - 8 </v>
      </c>
      <c r="B48" s="50"/>
      <c r="C48" s="50"/>
      <c r="D48" s="50"/>
      <c r="E48" s="50"/>
      <c r="F48" s="50"/>
      <c r="G48" s="50"/>
      <c r="H48" s="50"/>
      <c r="I48" s="50"/>
      <c r="J48" s="50"/>
      <c r="K48" s="50"/>
      <c r="L48" s="50"/>
      <c r="M48" s="50"/>
      <c r="N48" s="50"/>
    </row>
    <row r="49" customFormat="false" ht="15" hidden="false" customHeight="false" outlineLevel="0" collapsed="false">
      <c r="A49" s="51" t="str">
        <f aca="false">RIGHT('Raw Data Consolidated'!A27,LEN('Raw Data Consolidated'!A27)-FIND("|",'Raw Data Consolidated'!A27)-1)</f>
        <v>Nil-rated Supply</v>
      </c>
      <c r="B49" s="52" t="n">
        <f aca="false">'Raw Data Consolidated'!B27</f>
        <v>0</v>
      </c>
      <c r="C49" s="52" t="n">
        <f aca="false">'Raw Data Consolidated'!C27</f>
        <v>0</v>
      </c>
      <c r="D49" s="52" t="n">
        <f aca="false">'Raw Data Consolidated'!D27</f>
        <v>0</v>
      </c>
      <c r="E49" s="52" t="n">
        <f aca="false">'Raw Data Consolidated'!E27</f>
        <v>0</v>
      </c>
      <c r="F49" s="52" t="n">
        <f aca="false">'Raw Data Consolidated'!F27</f>
        <v>0</v>
      </c>
      <c r="G49" s="52" t="n">
        <f aca="false">'Raw Data Consolidated'!G27</f>
        <v>0</v>
      </c>
      <c r="H49" s="52" t="n">
        <f aca="false">'Raw Data Consolidated'!H27</f>
        <v>0</v>
      </c>
      <c r="I49" s="52" t="n">
        <f aca="false">'Raw Data Consolidated'!I27</f>
        <v>0</v>
      </c>
      <c r="J49" s="52" t="n">
        <f aca="false">'Raw Data Consolidated'!J27</f>
        <v>0</v>
      </c>
      <c r="K49" s="52" t="n">
        <f aca="false">'Raw Data Consolidated'!K27</f>
        <v>0</v>
      </c>
      <c r="L49" s="52" t="n">
        <f aca="false">'Raw Data Consolidated'!L27</f>
        <v>0</v>
      </c>
      <c r="M49" s="52" t="n">
        <f aca="false">'Raw Data Consolidated'!M27</f>
        <v>0</v>
      </c>
      <c r="N49" s="53" t="n">
        <f aca="false">SUM(B49:M49)</f>
        <v>0</v>
      </c>
    </row>
    <row r="50" customFormat="false" ht="15" hidden="false" customHeight="false" outlineLevel="0" collapsed="false">
      <c r="A50" s="51" t="str">
        <f aca="false">RIGHT('Raw Data Consolidated'!A28,LEN('Raw Data Consolidated'!A28)-FIND("|",'Raw Data Consolidated'!A28)-1)</f>
        <v>Exempt Supply</v>
      </c>
      <c r="B50" s="52" t="n">
        <f aca="false">'Raw Data Consolidated'!B28</f>
        <v>0</v>
      </c>
      <c r="C50" s="52" t="n">
        <f aca="false">'Raw Data Consolidated'!C28</f>
        <v>0</v>
      </c>
      <c r="D50" s="52" t="n">
        <f aca="false">'Raw Data Consolidated'!D28</f>
        <v>0</v>
      </c>
      <c r="E50" s="52" t="n">
        <f aca="false">'Raw Data Consolidated'!E28</f>
        <v>0</v>
      </c>
      <c r="F50" s="52" t="n">
        <f aca="false">'Raw Data Consolidated'!F28</f>
        <v>36267</v>
      </c>
      <c r="G50" s="52" t="n">
        <f aca="false">'Raw Data Consolidated'!G28</f>
        <v>52672</v>
      </c>
      <c r="H50" s="52" t="n">
        <f aca="false">'Raw Data Consolidated'!H28</f>
        <v>408994</v>
      </c>
      <c r="I50" s="52" t="n">
        <f aca="false">'Raw Data Consolidated'!I28</f>
        <v>29118875.41</v>
      </c>
      <c r="J50" s="52" t="n">
        <f aca="false">'Raw Data Consolidated'!J28</f>
        <v>248020</v>
      </c>
      <c r="K50" s="52" t="n">
        <f aca="false">'Raw Data Consolidated'!K28</f>
        <v>134149</v>
      </c>
      <c r="L50" s="52" t="n">
        <f aca="false">'Raw Data Consolidated'!L28</f>
        <v>327581</v>
      </c>
      <c r="M50" s="52" t="n">
        <f aca="false">'Raw Data Consolidated'!M28</f>
        <v>528684.7</v>
      </c>
      <c r="N50" s="53" t="n">
        <f aca="false">SUM(B50:M50)</f>
        <v>30855243.11</v>
      </c>
    </row>
    <row r="51" customFormat="false" ht="15.75" hidden="false" customHeight="true" outlineLevel="0" collapsed="false">
      <c r="A51" s="54" t="str">
        <f aca="false">RIGHT('Raw Data Consolidated'!A29,LEN('Raw Data Consolidated'!A29)-FIND("|",'Raw Data Consolidated'!A29)-1)</f>
        <v>Non-GST Supply</v>
      </c>
      <c r="B51" s="55" t="n">
        <f aca="false">'Raw Data Consolidated'!B29</f>
        <v>0</v>
      </c>
      <c r="C51" s="55" t="n">
        <f aca="false">'Raw Data Consolidated'!C29</f>
        <v>0</v>
      </c>
      <c r="D51" s="55" t="n">
        <f aca="false">'Raw Data Consolidated'!D29</f>
        <v>0</v>
      </c>
      <c r="E51" s="55" t="n">
        <f aca="false">'Raw Data Consolidated'!E29</f>
        <v>0</v>
      </c>
      <c r="F51" s="55" t="n">
        <f aca="false">'Raw Data Consolidated'!F29</f>
        <v>3478482.97</v>
      </c>
      <c r="G51" s="55" t="n">
        <f aca="false">'Raw Data Consolidated'!G29</f>
        <v>3825966.99</v>
      </c>
      <c r="H51" s="55" t="n">
        <f aca="false">'Raw Data Consolidated'!H29</f>
        <v>3111737.67</v>
      </c>
      <c r="I51" s="55" t="n">
        <f aca="false">'Raw Data Consolidated'!I29</f>
        <v>2854517.38</v>
      </c>
      <c r="J51" s="55" t="n">
        <f aca="false">'Raw Data Consolidated'!J29</f>
        <v>2836438.53</v>
      </c>
      <c r="K51" s="55" t="n">
        <f aca="false">'Raw Data Consolidated'!K29</f>
        <v>4942474.74</v>
      </c>
      <c r="L51" s="55" t="n">
        <f aca="false">'Raw Data Consolidated'!L29</f>
        <v>3060596.6</v>
      </c>
      <c r="M51" s="55" t="n">
        <f aca="false">'Raw Data Consolidated'!M29</f>
        <v>3207159.13</v>
      </c>
      <c r="N51" s="56" t="n">
        <f aca="false">SUM(B51:M51)</f>
        <v>27317374.01</v>
      </c>
    </row>
    <row r="52" customFormat="false" ht="15.75" hidden="false" customHeight="true" outlineLevel="0" collapsed="false"/>
    <row r="53" customFormat="false" ht="15.75" hidden="false" customHeight="true" outlineLevel="0" collapsed="false">
      <c r="A53" s="63" t="str">
        <f aca="false">CONCATENATE("Summary calculated by GSTZen: ", LEFT('Raw Data Consolidated'!A$27, FIND("|", 'Raw Data Consolidated'!A$27)-1))</f>
        <v>Summary calculated by GSTZen: Nil rated, exempted and non GST outward supplies - 8 </v>
      </c>
      <c r="B53" s="63"/>
      <c r="C53" s="63"/>
      <c r="D53" s="63"/>
      <c r="E53" s="63"/>
      <c r="F53" s="63"/>
      <c r="G53" s="63"/>
      <c r="H53" s="63"/>
      <c r="I53" s="63"/>
      <c r="J53" s="63"/>
      <c r="K53" s="63"/>
      <c r="L53" s="63"/>
      <c r="M53" s="63"/>
      <c r="N53" s="63"/>
    </row>
    <row r="54" customFormat="false" ht="15" hidden="false" customHeight="false" outlineLevel="0" collapsed="false">
      <c r="A54" s="51" t="s">
        <v>84</v>
      </c>
      <c r="B54" s="52" t="n">
        <f aca="false">SUM(SUMIFS('GSTR-1 By Customer'!$P:$P, 'GSTR-1 By Customer'!$B:$B, B$1,  'GSTR-1 By Customer'!$A:$A, "I*",  'GSTR-1 By Customer'!$AA:$AA, "N", 'GSTR-1 By Customer'!$D:$D, {"NIL"}))</f>
        <v>0</v>
      </c>
      <c r="C54" s="52" t="n">
        <f aca="false">SUM(SUMIFS('GSTR-1 By Customer'!$P:$P, 'GSTR-1 By Customer'!$B:$B, C$1,  'GSTR-1 By Customer'!$A:$A, "I*",  'GSTR-1 By Customer'!$AA:$AA, "N", 'GSTR-1 By Customer'!$D:$D, {"NIL"}))</f>
        <v>0</v>
      </c>
      <c r="D54" s="52" t="n">
        <f aca="false">SUM(SUMIFS('GSTR-1 By Customer'!$P:$P, 'GSTR-1 By Customer'!$B:$B, D$1,  'GSTR-1 By Customer'!$A:$A, "I*",  'GSTR-1 By Customer'!$AA:$AA, "N", 'GSTR-1 By Customer'!$D:$D, {"NIL"}))</f>
        <v>0</v>
      </c>
      <c r="E54" s="52" t="n">
        <f aca="false">SUM(SUMIFS('GSTR-1 By Customer'!$P:$P, 'GSTR-1 By Customer'!$B:$B, E$1,  'GSTR-1 By Customer'!$A:$A, "I*",  'GSTR-1 By Customer'!$AA:$AA, "N", 'GSTR-1 By Customer'!$D:$D, {"NIL"}))</f>
        <v>0</v>
      </c>
      <c r="F54" s="52" t="n">
        <f aca="false">SUM(SUMIFS('GSTR-1 By Customer'!$P:$P, 'GSTR-1 By Customer'!$B:$B, F$1,  'GSTR-1 By Customer'!$A:$A, "I*",  'GSTR-1 By Customer'!$AA:$AA, "N", 'GSTR-1 By Customer'!$D:$D, {"NIL"}))</f>
        <v>0</v>
      </c>
      <c r="G54" s="52" t="n">
        <f aca="false">SUM(SUMIFS('GSTR-1 By Customer'!$P:$P, 'GSTR-1 By Customer'!$B:$B, G$1,  'GSTR-1 By Customer'!$A:$A, "I*",  'GSTR-1 By Customer'!$AA:$AA, "N", 'GSTR-1 By Customer'!$D:$D, {"NIL"}))</f>
        <v>0</v>
      </c>
      <c r="H54" s="52" t="n">
        <f aca="false">SUM(SUMIFS('GSTR-1 By Customer'!$P:$P, 'GSTR-1 By Customer'!$B:$B, H$1,  'GSTR-1 By Customer'!$A:$A, "I*",  'GSTR-1 By Customer'!$AA:$AA, "N", 'GSTR-1 By Customer'!$D:$D, {"NIL"}))</f>
        <v>0</v>
      </c>
      <c r="I54" s="52" t="n">
        <f aca="false">SUM(SUMIFS('GSTR-1 By Customer'!$P:$P, 'GSTR-1 By Customer'!$B:$B, I$1,  'GSTR-1 By Customer'!$A:$A, "I*",  'GSTR-1 By Customer'!$AA:$AA, "N", 'GSTR-1 By Customer'!$D:$D, {"NIL"}))</f>
        <v>0</v>
      </c>
      <c r="J54" s="52" t="n">
        <f aca="false">SUM(SUMIFS('GSTR-1 By Customer'!$P:$P, 'GSTR-1 By Customer'!$B:$B, J$1,  'GSTR-1 By Customer'!$A:$A, "I*",  'GSTR-1 By Customer'!$AA:$AA, "N", 'GSTR-1 By Customer'!$D:$D, {"NIL"}))</f>
        <v>0</v>
      </c>
      <c r="K54" s="52" t="n">
        <f aca="false">SUM(SUMIFS('GSTR-1 By Customer'!$P:$P, 'GSTR-1 By Customer'!$B:$B, K$1,  'GSTR-1 By Customer'!$A:$A, "I*",  'GSTR-1 By Customer'!$AA:$AA, "N", 'GSTR-1 By Customer'!$D:$D, {"NIL"}))</f>
        <v>0</v>
      </c>
      <c r="L54" s="52" t="n">
        <f aca="false">SUM(SUMIFS('GSTR-1 By Customer'!$P:$P, 'GSTR-1 By Customer'!$B:$B, L$1,  'GSTR-1 By Customer'!$A:$A, "I*",  'GSTR-1 By Customer'!$AA:$AA, "N", 'GSTR-1 By Customer'!$D:$D, {"NIL"}))</f>
        <v>0</v>
      </c>
      <c r="M54" s="52" t="n">
        <f aca="false">SUM(SUMIFS('GSTR-1 By Customer'!$P:$P, 'GSTR-1 By Customer'!$B:$B, M$1,  'GSTR-1 By Customer'!$A:$A, "I*",  'GSTR-1 By Customer'!$AA:$AA, "N", 'GSTR-1 By Customer'!$D:$D, {"NIL"}))</f>
        <v>0</v>
      </c>
      <c r="N54" s="53" t="n">
        <f aca="false">SUM(B54:M54)</f>
        <v>0</v>
      </c>
    </row>
    <row r="55" customFormat="false" ht="15" hidden="false" customHeight="false" outlineLevel="0" collapsed="false">
      <c r="A55" s="51" t="s">
        <v>85</v>
      </c>
      <c r="B55" s="52" t="n">
        <f aca="false">SUM(SUMIFS('GSTR-1 By Customer'!$P:$P, 'GSTR-1 By Customer'!$B:$B, B$1,  'GSTR-1 By Customer'!$A:$A, "I*",  'GSTR-1 By Customer'!$AA:$AA, "N", 'GSTR-1 By Customer'!$D:$D, {"EXEMPT"}))</f>
        <v>0</v>
      </c>
      <c r="C55" s="52" t="n">
        <f aca="false">SUM(SUMIFS('GSTR-1 By Customer'!$P:$P, 'GSTR-1 By Customer'!$B:$B, C$1,  'GSTR-1 By Customer'!$A:$A, "I*",  'GSTR-1 By Customer'!$AA:$AA, "N", 'GSTR-1 By Customer'!$D:$D, {"EXEMPT"}))</f>
        <v>0</v>
      </c>
      <c r="D55" s="52" t="n">
        <f aca="false">SUM(SUMIFS('GSTR-1 By Customer'!$P:$P, 'GSTR-1 By Customer'!$B:$B, D$1,  'GSTR-1 By Customer'!$A:$A, "I*",  'GSTR-1 By Customer'!$AA:$AA, "N", 'GSTR-1 By Customer'!$D:$D, {"EXEMPT"}))</f>
        <v>0</v>
      </c>
      <c r="E55" s="52" t="n">
        <f aca="false">SUM(SUMIFS('GSTR-1 By Customer'!$P:$P, 'GSTR-1 By Customer'!$B:$B, E$1,  'GSTR-1 By Customer'!$A:$A, "I*",  'GSTR-1 By Customer'!$AA:$AA, "N", 'GSTR-1 By Customer'!$D:$D, {"EXEMPT"}))</f>
        <v>0</v>
      </c>
      <c r="F55" s="52" t="n">
        <f aca="false">SUM(SUMIFS('GSTR-1 By Customer'!$P:$P, 'GSTR-1 By Customer'!$B:$B, F$1,  'GSTR-1 By Customer'!$A:$A, "I*",  'GSTR-1 By Customer'!$AA:$AA, "N", 'GSTR-1 By Customer'!$D:$D, {"EXEMPT"}))</f>
        <v>36267</v>
      </c>
      <c r="G55" s="52" t="n">
        <f aca="false">SUM(SUMIFS('GSTR-1 By Customer'!$P:$P, 'GSTR-1 By Customer'!$B:$B, G$1,  'GSTR-1 By Customer'!$A:$A, "I*",  'GSTR-1 By Customer'!$AA:$AA, "N", 'GSTR-1 By Customer'!$D:$D, {"EXEMPT"}))</f>
        <v>52672</v>
      </c>
      <c r="H55" s="52" t="n">
        <f aca="false">SUM(SUMIFS('GSTR-1 By Customer'!$P:$P, 'GSTR-1 By Customer'!$B:$B, H$1,  'GSTR-1 By Customer'!$A:$A, "I*",  'GSTR-1 By Customer'!$AA:$AA, "N", 'GSTR-1 By Customer'!$D:$D, {"EXEMPT"}))</f>
        <v>408994</v>
      </c>
      <c r="I55" s="52" t="n">
        <f aca="false">SUM(SUMIFS('GSTR-1 By Customer'!$P:$P, 'GSTR-1 By Customer'!$B:$B, I$1,  'GSTR-1 By Customer'!$A:$A, "I*",  'GSTR-1 By Customer'!$AA:$AA, "N", 'GSTR-1 By Customer'!$D:$D, {"EXEMPT"}))</f>
        <v>29118875.41</v>
      </c>
      <c r="J55" s="52" t="n">
        <f aca="false">SUM(SUMIFS('GSTR-1 By Customer'!$P:$P, 'GSTR-1 By Customer'!$B:$B, J$1,  'GSTR-1 By Customer'!$A:$A, "I*",  'GSTR-1 By Customer'!$AA:$AA, "N", 'GSTR-1 By Customer'!$D:$D, {"EXEMPT"}))</f>
        <v>248020</v>
      </c>
      <c r="K55" s="52" t="n">
        <f aca="false">SUM(SUMIFS('GSTR-1 By Customer'!$P:$P, 'GSTR-1 By Customer'!$B:$B, K$1,  'GSTR-1 By Customer'!$A:$A, "I*",  'GSTR-1 By Customer'!$AA:$AA, "N", 'GSTR-1 By Customer'!$D:$D, {"EXEMPT"}))</f>
        <v>134149</v>
      </c>
      <c r="L55" s="52" t="n">
        <f aca="false">SUM(SUMIFS('GSTR-1 By Customer'!$P:$P, 'GSTR-1 By Customer'!$B:$B, L$1,  'GSTR-1 By Customer'!$A:$A, "I*",  'GSTR-1 By Customer'!$AA:$AA, "N", 'GSTR-1 By Customer'!$D:$D, {"EXEMPT"}))</f>
        <v>327581</v>
      </c>
      <c r="M55" s="52" t="n">
        <f aca="false">SUM(SUMIFS('GSTR-1 By Customer'!$P:$P, 'GSTR-1 By Customer'!$B:$B, M$1,  'GSTR-1 By Customer'!$A:$A, "I*",  'GSTR-1 By Customer'!$AA:$AA, "N", 'GSTR-1 By Customer'!$D:$D, {"EXEMPT"}))</f>
        <v>528684.7</v>
      </c>
      <c r="N55" s="53" t="n">
        <f aca="false">SUM(B55:M55)</f>
        <v>30855243.11</v>
      </c>
    </row>
    <row r="56" customFormat="false" ht="15.75" hidden="false" customHeight="true" outlineLevel="0" collapsed="false">
      <c r="A56" s="54" t="s">
        <v>86</v>
      </c>
      <c r="B56" s="55" t="n">
        <f aca="false">SUM(SUMIFS('GSTR-1 By Customer'!$P:$P, 'GSTR-1 By Customer'!$B:$B, B$1,    'GSTR-1 By Customer'!$A:$A, "I*",  'GSTR-1 By Customer'!$AA:$AA, "N", 'GSTR-1 By Customer'!$D:$D, {"NONGST"}))</f>
        <v>0</v>
      </c>
      <c r="C56" s="55" t="n">
        <f aca="false">SUM(SUMIFS('GSTR-1 By Customer'!$P:$P, 'GSTR-1 By Customer'!$B:$B, C$1,    'GSTR-1 By Customer'!$A:$A, "I*",  'GSTR-1 By Customer'!$AA:$AA, "N", 'GSTR-1 By Customer'!$D:$D, {"NONGST"}))</f>
        <v>0</v>
      </c>
      <c r="D56" s="55" t="n">
        <f aca="false">SUM(SUMIFS('GSTR-1 By Customer'!$P:$P, 'GSTR-1 By Customer'!$B:$B, D$1,    'GSTR-1 By Customer'!$A:$A, "I*",  'GSTR-1 By Customer'!$AA:$AA, "N", 'GSTR-1 By Customer'!$D:$D, {"NONGST"}))</f>
        <v>0</v>
      </c>
      <c r="E56" s="55" t="n">
        <f aca="false">SUM(SUMIFS('GSTR-1 By Customer'!$P:$P, 'GSTR-1 By Customer'!$B:$B, E$1,    'GSTR-1 By Customer'!$A:$A, "I*",  'GSTR-1 By Customer'!$AA:$AA, "N", 'GSTR-1 By Customer'!$D:$D, {"NONGST"}))</f>
        <v>0</v>
      </c>
      <c r="F56" s="55" t="n">
        <f aca="false">SUM(SUMIFS('GSTR-1 By Customer'!$P:$P, 'GSTR-1 By Customer'!$B:$B, F$1,    'GSTR-1 By Customer'!$A:$A, "I*",  'GSTR-1 By Customer'!$AA:$AA, "N", 'GSTR-1 By Customer'!$D:$D, {"NONGST"}))</f>
        <v>3478482.97</v>
      </c>
      <c r="G56" s="55" t="n">
        <f aca="false">SUM(SUMIFS('GSTR-1 By Customer'!$P:$P, 'GSTR-1 By Customer'!$B:$B, G$1,    'GSTR-1 By Customer'!$A:$A, "I*",  'GSTR-1 By Customer'!$AA:$AA, "N", 'GSTR-1 By Customer'!$D:$D, {"NONGST"}))</f>
        <v>3825966.99</v>
      </c>
      <c r="H56" s="55" t="n">
        <f aca="false">SUM(SUMIFS('GSTR-1 By Customer'!$P:$P, 'GSTR-1 By Customer'!$B:$B, H$1,    'GSTR-1 By Customer'!$A:$A, "I*",  'GSTR-1 By Customer'!$AA:$AA, "N", 'GSTR-1 By Customer'!$D:$D, {"NONGST"}))</f>
        <v>3111737.67</v>
      </c>
      <c r="I56" s="55" t="n">
        <f aca="false">SUM(SUMIFS('GSTR-1 By Customer'!$P:$P, 'GSTR-1 By Customer'!$B:$B, I$1,    'GSTR-1 By Customer'!$A:$A, "I*",  'GSTR-1 By Customer'!$AA:$AA, "N", 'GSTR-1 By Customer'!$D:$D, {"NONGST"}))</f>
        <v>2854517.38</v>
      </c>
      <c r="J56" s="55" t="n">
        <f aca="false">SUM(SUMIFS('GSTR-1 By Customer'!$P:$P, 'GSTR-1 By Customer'!$B:$B, J$1,    'GSTR-1 By Customer'!$A:$A, "I*",  'GSTR-1 By Customer'!$AA:$AA, "N", 'GSTR-1 By Customer'!$D:$D, {"NONGST"}))</f>
        <v>2836438.53</v>
      </c>
      <c r="K56" s="55" t="n">
        <f aca="false">SUM(SUMIFS('GSTR-1 By Customer'!$P:$P, 'GSTR-1 By Customer'!$B:$B, K$1,    'GSTR-1 By Customer'!$A:$A, "I*",  'GSTR-1 By Customer'!$AA:$AA, "N", 'GSTR-1 By Customer'!$D:$D, {"NONGST"}))</f>
        <v>4942474.74</v>
      </c>
      <c r="L56" s="55" t="n">
        <f aca="false">SUM(SUMIFS('GSTR-1 By Customer'!$P:$P, 'GSTR-1 By Customer'!$B:$B, L$1,    'GSTR-1 By Customer'!$A:$A, "I*",  'GSTR-1 By Customer'!$AA:$AA, "N", 'GSTR-1 By Customer'!$D:$D, {"NONGST"}))</f>
        <v>3060596.6</v>
      </c>
      <c r="M56" s="55" t="n">
        <f aca="false">SUM(SUMIFS('GSTR-1 By Customer'!$P:$P, 'GSTR-1 By Customer'!$B:$B, M$1,    'GSTR-1 By Customer'!$A:$A, "I*",  'GSTR-1 By Customer'!$AA:$AA, "N", 'GSTR-1 By Customer'!$D:$D, {"NONGST"}))</f>
        <v>3207159.13</v>
      </c>
      <c r="N56" s="56" t="n">
        <f aca="false">SUM(B56:M56)</f>
        <v>27317374.01</v>
      </c>
    </row>
    <row r="57" customFormat="false" ht="15.75" hidden="false" customHeight="true" outlineLevel="0" collapsed="false"/>
    <row r="58" customFormat="false" ht="15.75" hidden="false" customHeight="true" outlineLevel="0" collapsed="false">
      <c r="A58" s="50" t="str">
        <f aca="false">CONCATENATE("Summary calculated by Govt. Portal: ", LEFT('Raw Data Consolidated'!A$30, FIND("|", 'Raw Data Consolidated'!A$30)-1))</f>
        <v>Summary calculated by Govt. Portal: Credit/Debit Notes - 9B (Registered) </v>
      </c>
      <c r="B58" s="50"/>
      <c r="C58" s="50"/>
      <c r="D58" s="50"/>
      <c r="E58" s="50"/>
      <c r="F58" s="50"/>
      <c r="G58" s="50"/>
      <c r="H58" s="50"/>
      <c r="I58" s="50"/>
      <c r="J58" s="50"/>
      <c r="K58" s="50"/>
      <c r="L58" s="50"/>
      <c r="M58" s="50"/>
      <c r="N58" s="50"/>
    </row>
    <row r="59" customFormat="false" ht="15" hidden="false" customHeight="false" outlineLevel="0" collapsed="false">
      <c r="A59" s="51" t="str">
        <f aca="false">RIGHT('Raw Data Consolidated'!A30,LEN('Raw Data Consolidated'!A30)-FIND("|",'Raw Data Consolidated'!A30)-1)</f>
        <v>Taxable Value</v>
      </c>
      <c r="B59" s="52" t="n">
        <f aca="false">'Raw Data Consolidated'!B30</f>
        <v>0</v>
      </c>
      <c r="C59" s="52" t="n">
        <f aca="false">'Raw Data Consolidated'!C30</f>
        <v>0</v>
      </c>
      <c r="D59" s="52" t="n">
        <f aca="false">'Raw Data Consolidated'!D30</f>
        <v>0</v>
      </c>
      <c r="E59" s="52" t="n">
        <f aca="false">'Raw Data Consolidated'!E30</f>
        <v>0</v>
      </c>
      <c r="F59" s="52" t="n">
        <f aca="false">'Raw Data Consolidated'!F30</f>
        <v>0</v>
      </c>
      <c r="G59" s="52" t="n">
        <f aca="false">'Raw Data Consolidated'!G30</f>
        <v>0</v>
      </c>
      <c r="H59" s="52" t="n">
        <f aca="false">'Raw Data Consolidated'!H30</f>
        <v>0</v>
      </c>
      <c r="I59" s="52" t="n">
        <f aca="false">'Raw Data Consolidated'!I30</f>
        <v>-427268</v>
      </c>
      <c r="J59" s="52" t="n">
        <f aca="false">'Raw Data Consolidated'!J30</f>
        <v>0</v>
      </c>
      <c r="K59" s="52" t="n">
        <f aca="false">'Raw Data Consolidated'!K30</f>
        <v>0</v>
      </c>
      <c r="L59" s="52" t="n">
        <f aca="false">'Raw Data Consolidated'!L30</f>
        <v>0</v>
      </c>
      <c r="M59" s="52" t="n">
        <f aca="false">'Raw Data Consolidated'!M30</f>
        <v>0</v>
      </c>
      <c r="N59" s="53" t="n">
        <f aca="false">SUM(B59:M59)</f>
        <v>-427268</v>
      </c>
    </row>
    <row r="60" customFormat="false" ht="15" hidden="false" customHeight="false" outlineLevel="0" collapsed="false">
      <c r="A60" s="51" t="str">
        <f aca="false">RIGHT('Raw Data Consolidated'!A31,LEN('Raw Data Consolidated'!A31)-FIND("|",'Raw Data Consolidated'!A31)-1)</f>
        <v>IGST</v>
      </c>
      <c r="B60" s="52" t="n">
        <f aca="false">'Raw Data Consolidated'!B31</f>
        <v>0</v>
      </c>
      <c r="C60" s="52" t="n">
        <f aca="false">'Raw Data Consolidated'!C31</f>
        <v>0</v>
      </c>
      <c r="D60" s="52" t="n">
        <f aca="false">'Raw Data Consolidated'!D31</f>
        <v>0</v>
      </c>
      <c r="E60" s="52" t="n">
        <f aca="false">'Raw Data Consolidated'!E31</f>
        <v>0</v>
      </c>
      <c r="F60" s="52" t="n">
        <f aca="false">'Raw Data Consolidated'!F31</f>
        <v>0</v>
      </c>
      <c r="G60" s="52" t="n">
        <f aca="false">'Raw Data Consolidated'!G31</f>
        <v>0</v>
      </c>
      <c r="H60" s="52" t="n">
        <f aca="false">'Raw Data Consolidated'!H31</f>
        <v>0</v>
      </c>
      <c r="I60" s="52" t="n">
        <f aca="false">'Raw Data Consolidated'!I31</f>
        <v>-76908.24</v>
      </c>
      <c r="J60" s="52" t="n">
        <f aca="false">'Raw Data Consolidated'!J31</f>
        <v>0</v>
      </c>
      <c r="K60" s="52" t="n">
        <f aca="false">'Raw Data Consolidated'!K31</f>
        <v>0</v>
      </c>
      <c r="L60" s="52" t="n">
        <f aca="false">'Raw Data Consolidated'!L31</f>
        <v>0</v>
      </c>
      <c r="M60" s="52" t="n">
        <f aca="false">'Raw Data Consolidated'!M31</f>
        <v>0</v>
      </c>
      <c r="N60" s="53" t="n">
        <f aca="false">SUM(B60:M60)</f>
        <v>-76908.24</v>
      </c>
    </row>
    <row r="61" customFormat="false" ht="15" hidden="false" customHeight="false" outlineLevel="0" collapsed="false">
      <c r="A61" s="51" t="str">
        <f aca="false">RIGHT('Raw Data Consolidated'!A32,LEN('Raw Data Consolidated'!A32)-FIND("|",'Raw Data Consolidated'!A32)-1)</f>
        <v>CGST</v>
      </c>
      <c r="B61" s="52" t="n">
        <f aca="false">'Raw Data Consolidated'!B32</f>
        <v>0</v>
      </c>
      <c r="C61" s="52" t="n">
        <f aca="false">'Raw Data Consolidated'!C32</f>
        <v>0</v>
      </c>
      <c r="D61" s="52" t="n">
        <f aca="false">'Raw Data Consolidated'!D32</f>
        <v>0</v>
      </c>
      <c r="E61" s="52" t="n">
        <f aca="false">'Raw Data Consolidated'!E32</f>
        <v>0</v>
      </c>
      <c r="F61" s="52" t="n">
        <f aca="false">'Raw Data Consolidated'!F32</f>
        <v>0</v>
      </c>
      <c r="G61" s="52" t="n">
        <f aca="false">'Raw Data Consolidated'!G32</f>
        <v>0</v>
      </c>
      <c r="H61" s="52" t="n">
        <f aca="false">'Raw Data Consolidated'!H32</f>
        <v>0</v>
      </c>
      <c r="I61" s="52" t="n">
        <f aca="false">'Raw Data Consolidated'!I32</f>
        <v>0</v>
      </c>
      <c r="J61" s="52" t="n">
        <f aca="false">'Raw Data Consolidated'!J32</f>
        <v>0</v>
      </c>
      <c r="K61" s="52" t="n">
        <f aca="false">'Raw Data Consolidated'!K32</f>
        <v>0</v>
      </c>
      <c r="L61" s="52" t="n">
        <f aca="false">'Raw Data Consolidated'!L32</f>
        <v>0</v>
      </c>
      <c r="M61" s="52" t="n">
        <f aca="false">'Raw Data Consolidated'!M32</f>
        <v>0</v>
      </c>
      <c r="N61" s="53" t="n">
        <f aca="false">SUM(B61:M61)</f>
        <v>0</v>
      </c>
    </row>
    <row r="62" customFormat="false" ht="15" hidden="false" customHeight="false" outlineLevel="0" collapsed="false">
      <c r="A62" s="51" t="str">
        <f aca="false">RIGHT('Raw Data Consolidated'!A33,LEN('Raw Data Consolidated'!A33)-FIND("|",'Raw Data Consolidated'!A33)-1)</f>
        <v>SGST</v>
      </c>
      <c r="B62" s="52" t="n">
        <f aca="false">'Raw Data Consolidated'!B33</f>
        <v>0</v>
      </c>
      <c r="C62" s="52" t="n">
        <f aca="false">'Raw Data Consolidated'!C33</f>
        <v>0</v>
      </c>
      <c r="D62" s="52" t="n">
        <f aca="false">'Raw Data Consolidated'!D33</f>
        <v>0</v>
      </c>
      <c r="E62" s="52" t="n">
        <f aca="false">'Raw Data Consolidated'!E33</f>
        <v>0</v>
      </c>
      <c r="F62" s="52" t="n">
        <f aca="false">'Raw Data Consolidated'!F33</f>
        <v>0</v>
      </c>
      <c r="G62" s="52" t="n">
        <f aca="false">'Raw Data Consolidated'!G33</f>
        <v>0</v>
      </c>
      <c r="H62" s="52" t="n">
        <f aca="false">'Raw Data Consolidated'!H33</f>
        <v>0</v>
      </c>
      <c r="I62" s="52" t="n">
        <f aca="false">'Raw Data Consolidated'!I33</f>
        <v>0</v>
      </c>
      <c r="J62" s="52" t="n">
        <f aca="false">'Raw Data Consolidated'!J33</f>
        <v>0</v>
      </c>
      <c r="K62" s="52" t="n">
        <f aca="false">'Raw Data Consolidated'!K33</f>
        <v>0</v>
      </c>
      <c r="L62" s="52" t="n">
        <f aca="false">'Raw Data Consolidated'!L33</f>
        <v>0</v>
      </c>
      <c r="M62" s="52" t="n">
        <f aca="false">'Raw Data Consolidated'!M33</f>
        <v>0</v>
      </c>
      <c r="N62" s="53" t="n">
        <f aca="false">SUM(B62:M62)</f>
        <v>0</v>
      </c>
    </row>
    <row r="63" customFormat="false" ht="15.75" hidden="false" customHeight="true" outlineLevel="0" collapsed="false">
      <c r="A63" s="54" t="str">
        <f aca="false">RIGHT('Raw Data Consolidated'!A34,LEN('Raw Data Consolidated'!A34)-FIND("|",'Raw Data Consolidated'!A34)-1)</f>
        <v>Cess</v>
      </c>
      <c r="B63" s="55" t="n">
        <f aca="false">'Raw Data Consolidated'!B34</f>
        <v>0</v>
      </c>
      <c r="C63" s="55" t="n">
        <f aca="false">'Raw Data Consolidated'!C34</f>
        <v>0</v>
      </c>
      <c r="D63" s="55" t="n">
        <f aca="false">'Raw Data Consolidated'!D34</f>
        <v>0</v>
      </c>
      <c r="E63" s="55" t="n">
        <f aca="false">'Raw Data Consolidated'!E34</f>
        <v>0</v>
      </c>
      <c r="F63" s="55" t="n">
        <f aca="false">'Raw Data Consolidated'!F34</f>
        <v>0</v>
      </c>
      <c r="G63" s="55" t="n">
        <f aca="false">'Raw Data Consolidated'!G34</f>
        <v>0</v>
      </c>
      <c r="H63" s="55" t="n">
        <f aca="false">'Raw Data Consolidated'!H34</f>
        <v>0</v>
      </c>
      <c r="I63" s="55" t="n">
        <f aca="false">'Raw Data Consolidated'!I34</f>
        <v>0</v>
      </c>
      <c r="J63" s="55" t="n">
        <f aca="false">'Raw Data Consolidated'!J34</f>
        <v>0</v>
      </c>
      <c r="K63" s="55" t="n">
        <f aca="false">'Raw Data Consolidated'!K34</f>
        <v>0</v>
      </c>
      <c r="L63" s="55" t="n">
        <f aca="false">'Raw Data Consolidated'!L34</f>
        <v>0</v>
      </c>
      <c r="M63" s="55" t="n">
        <f aca="false">'Raw Data Consolidated'!M34</f>
        <v>0</v>
      </c>
      <c r="N63" s="56" t="n">
        <f aca="false">SUM(B63:M63)</f>
        <v>0</v>
      </c>
    </row>
    <row r="64" customFormat="false" ht="15.75" hidden="false" customHeight="true" outlineLevel="0" collapsed="false"/>
    <row r="65" customFormat="false" ht="15.75" hidden="false" customHeight="true" outlineLevel="0" collapsed="false">
      <c r="A65" s="63" t="str">
        <f aca="false">CONCATENATE("Summary calculated by GSTZen: ", LEFT('Raw Data Consolidated'!A$30, FIND("|", 'Raw Data Consolidated'!A$30)-1))</f>
        <v>Summary calculated by GSTZen: Credit/Debit Notes - 9B (Registered) </v>
      </c>
      <c r="B65" s="63"/>
      <c r="C65" s="63"/>
      <c r="D65" s="63"/>
      <c r="E65" s="63"/>
      <c r="F65" s="63"/>
      <c r="G65" s="63"/>
      <c r="H65" s="63"/>
      <c r="I65" s="63"/>
      <c r="J65" s="63"/>
      <c r="K65" s="63"/>
      <c r="L65" s="63"/>
      <c r="M65" s="63"/>
      <c r="N65" s="63"/>
    </row>
    <row r="66" customFormat="false" ht="15" hidden="false" customHeight="false" outlineLevel="0" collapsed="false">
      <c r="A66" s="51" t="s">
        <v>27</v>
      </c>
      <c r="B66" s="52" t="n">
        <f aca="false">SUM(SUMIFS('GSTR-1 By Customer'!$P:$P, 'GSTR-1 By Customer'!$B:$B, B$1, 'GSTR-1 By Customer'!$A:$A, "C*", 'GSTR-1 By Customer'!$AA:$AA, "N", 'GSTR-1 By Customer'!$D:$D, {"R","DE","SEWP","SEWOP","CBW"}))    +   SUM(SUMIFS('GSTR-1 By Customer'!$P:$P, 'GSTR-1 By Customer'!$B:$B, B$1, 'GSTR-1 By Customer'!$A:$A, "D*", 'GSTR-1 By Customer'!$AA:$AA, "N", 'GSTR-1 By Customer'!$D:$D, {"R","DE","SEWP","SEWOP","CBW"}))    +    SUM(SUMIFS('GSTR-1 By Customer'!$P:$P, 'GSTR-1 By Customer'!$B:$B, B$1, 'GSTR-1 By Customer'!$A:$A, "R*", 'GSTR-1 By Customer'!$AA:$AA, "N", 'GSTR-1 By Customer'!$D:$D, {"R","DE","SEWP","SEWOP","CBW"}))</f>
        <v>0</v>
      </c>
      <c r="C66" s="52" t="n">
        <f aca="false">SUM(SUMIFS('GSTR-1 By Customer'!$P:$P, 'GSTR-1 By Customer'!$B:$B, C$1, 'GSTR-1 By Customer'!$A:$A, "C*", 'GSTR-1 By Customer'!$AA:$AA, "N", 'GSTR-1 By Customer'!$D:$D, {"R","DE","SEWP","SEWOP","CBW"}))    +   SUM(SUMIFS('GSTR-1 By Customer'!$P:$P, 'GSTR-1 By Customer'!$B:$B, C$1, 'GSTR-1 By Customer'!$A:$A, "D*", 'GSTR-1 By Customer'!$AA:$AA, "N", 'GSTR-1 By Customer'!$D:$D, {"R","DE","SEWP","SEWOP","CBW"}))    +    SUM(SUMIFS('GSTR-1 By Customer'!$P:$P, 'GSTR-1 By Customer'!$B:$B, C$1, 'GSTR-1 By Customer'!$A:$A, "R*", 'GSTR-1 By Customer'!$AA:$AA, "N", 'GSTR-1 By Customer'!$D:$D, {"R","DE","SEWP","SEWOP","CBW"}))</f>
        <v>0</v>
      </c>
      <c r="D66" s="52" t="n">
        <f aca="false">SUM(SUMIFS('GSTR-1 By Customer'!$P:$P, 'GSTR-1 By Customer'!$B:$B, D$1, 'GSTR-1 By Customer'!$A:$A, "C*", 'GSTR-1 By Customer'!$AA:$AA, "N", 'GSTR-1 By Customer'!$D:$D, {"R","DE","SEWP","SEWOP","CBW"}))    +   SUM(SUMIFS('GSTR-1 By Customer'!$P:$P, 'GSTR-1 By Customer'!$B:$B, D$1, 'GSTR-1 By Customer'!$A:$A, "D*", 'GSTR-1 By Customer'!$AA:$AA, "N", 'GSTR-1 By Customer'!$D:$D, {"R","DE","SEWP","SEWOP","CBW"}))    +    SUM(SUMIFS('GSTR-1 By Customer'!$P:$P, 'GSTR-1 By Customer'!$B:$B, D$1, 'GSTR-1 By Customer'!$A:$A, "R*", 'GSTR-1 By Customer'!$AA:$AA, "N", 'GSTR-1 By Customer'!$D:$D, {"R","DE","SEWP","SEWOP","CBW"}))</f>
        <v>0</v>
      </c>
      <c r="E66" s="52" t="n">
        <f aca="false">SUM(SUMIFS('GSTR-1 By Customer'!$P:$P, 'GSTR-1 By Customer'!$B:$B, E$1, 'GSTR-1 By Customer'!$A:$A, "C*", 'GSTR-1 By Customer'!$AA:$AA, "N", 'GSTR-1 By Customer'!$D:$D, {"R","DE","SEWP","SEWOP","CBW"}))    +   SUM(SUMIFS('GSTR-1 By Customer'!$P:$P, 'GSTR-1 By Customer'!$B:$B, E$1, 'GSTR-1 By Customer'!$A:$A, "D*", 'GSTR-1 By Customer'!$AA:$AA, "N", 'GSTR-1 By Customer'!$D:$D, {"R","DE","SEWP","SEWOP","CBW"}))    +    SUM(SUMIFS('GSTR-1 By Customer'!$P:$P, 'GSTR-1 By Customer'!$B:$B, E$1, 'GSTR-1 By Customer'!$A:$A, "R*", 'GSTR-1 By Customer'!$AA:$AA, "N", 'GSTR-1 By Customer'!$D:$D, {"R","DE","SEWP","SEWOP","CBW"}))</f>
        <v>0</v>
      </c>
      <c r="F66" s="52" t="n">
        <f aca="false">SUM(SUMIFS('GSTR-1 By Customer'!$P:$P, 'GSTR-1 By Customer'!$B:$B, F$1, 'GSTR-1 By Customer'!$A:$A, "C*", 'GSTR-1 By Customer'!$AA:$AA, "N", 'GSTR-1 By Customer'!$D:$D, {"R","DE","SEWP","SEWOP","CBW"}))    +   SUM(SUMIFS('GSTR-1 By Customer'!$P:$P, 'GSTR-1 By Customer'!$B:$B, F$1, 'GSTR-1 By Customer'!$A:$A, "D*", 'GSTR-1 By Customer'!$AA:$AA, "N", 'GSTR-1 By Customer'!$D:$D, {"R","DE","SEWP","SEWOP","CBW"}))    +    SUM(SUMIFS('GSTR-1 By Customer'!$P:$P, 'GSTR-1 By Customer'!$B:$B, F$1, 'GSTR-1 By Customer'!$A:$A, "R*", 'GSTR-1 By Customer'!$AA:$AA, "N", 'GSTR-1 By Customer'!$D:$D, {"R","DE","SEWP","SEWOP","CBW"}))</f>
        <v>0</v>
      </c>
      <c r="G66" s="52" t="n">
        <f aca="false">SUM(SUMIFS('GSTR-1 By Customer'!$P:$P, 'GSTR-1 By Customer'!$B:$B, G$1, 'GSTR-1 By Customer'!$A:$A, "C*", 'GSTR-1 By Customer'!$AA:$AA, "N", 'GSTR-1 By Customer'!$D:$D, {"R","DE","SEWP","SEWOP","CBW"}))    +   SUM(SUMIFS('GSTR-1 By Customer'!$P:$P, 'GSTR-1 By Customer'!$B:$B, G$1, 'GSTR-1 By Customer'!$A:$A, "D*", 'GSTR-1 By Customer'!$AA:$AA, "N", 'GSTR-1 By Customer'!$D:$D, {"R","DE","SEWP","SEWOP","CBW"}))    +    SUM(SUMIFS('GSTR-1 By Customer'!$P:$P, 'GSTR-1 By Customer'!$B:$B, G$1, 'GSTR-1 By Customer'!$A:$A, "R*", 'GSTR-1 By Customer'!$AA:$AA, "N", 'GSTR-1 By Customer'!$D:$D, {"R","DE","SEWP","SEWOP","CBW"}))</f>
        <v>0</v>
      </c>
      <c r="H66" s="52" t="n">
        <f aca="false">SUM(SUMIFS('GSTR-1 By Customer'!$P:$P, 'GSTR-1 By Customer'!$B:$B, H$1, 'GSTR-1 By Customer'!$A:$A, "C*", 'GSTR-1 By Customer'!$AA:$AA, "N", 'GSTR-1 By Customer'!$D:$D, {"R","DE","SEWP","SEWOP","CBW"}))    +   SUM(SUMIFS('GSTR-1 By Customer'!$P:$P, 'GSTR-1 By Customer'!$B:$B, H$1, 'GSTR-1 By Customer'!$A:$A, "D*", 'GSTR-1 By Customer'!$AA:$AA, "N", 'GSTR-1 By Customer'!$D:$D, {"R","DE","SEWP","SEWOP","CBW"}))    +    SUM(SUMIFS('GSTR-1 By Customer'!$P:$P, 'GSTR-1 By Customer'!$B:$B, H$1, 'GSTR-1 By Customer'!$A:$A, "R*", 'GSTR-1 By Customer'!$AA:$AA, "N", 'GSTR-1 By Customer'!$D:$D, {"R","DE","SEWP","SEWOP","CBW"}))</f>
        <v>0</v>
      </c>
      <c r="I66" s="52" t="n">
        <f aca="false">SUM(SUMIFS('GSTR-1 By Customer'!$P:$P, 'GSTR-1 By Customer'!$B:$B, I$1, 'GSTR-1 By Customer'!$A:$A, "C*", 'GSTR-1 By Customer'!$AA:$AA, "N", 'GSTR-1 By Customer'!$D:$D, {"R","DE","SEWP","SEWOP","CBW"}))    +   SUM(SUMIFS('GSTR-1 By Customer'!$P:$P, 'GSTR-1 By Customer'!$B:$B, I$1, 'GSTR-1 By Customer'!$A:$A, "D*", 'GSTR-1 By Customer'!$AA:$AA, "N", 'GSTR-1 By Customer'!$D:$D, {"R","DE","SEWP","SEWOP","CBW"}))    +    SUM(SUMIFS('GSTR-1 By Customer'!$P:$P, 'GSTR-1 By Customer'!$B:$B, I$1, 'GSTR-1 By Customer'!$A:$A, "R*", 'GSTR-1 By Customer'!$AA:$AA, "N", 'GSTR-1 By Customer'!$D:$D, {"R","DE","SEWP","SEWOP","CBW"}))</f>
        <v>-427268</v>
      </c>
      <c r="J66" s="52" t="n">
        <f aca="false">SUM(SUMIFS('GSTR-1 By Customer'!$P:$P, 'GSTR-1 By Customer'!$B:$B, J$1, 'GSTR-1 By Customer'!$A:$A, "C*", 'GSTR-1 By Customer'!$AA:$AA, "N", 'GSTR-1 By Customer'!$D:$D, {"R","DE","SEWP","SEWOP","CBW"}))    +   SUM(SUMIFS('GSTR-1 By Customer'!$P:$P, 'GSTR-1 By Customer'!$B:$B, J$1, 'GSTR-1 By Customer'!$A:$A, "D*", 'GSTR-1 By Customer'!$AA:$AA, "N", 'GSTR-1 By Customer'!$D:$D, {"R","DE","SEWP","SEWOP","CBW"}))    +    SUM(SUMIFS('GSTR-1 By Customer'!$P:$P, 'GSTR-1 By Customer'!$B:$B, J$1, 'GSTR-1 By Customer'!$A:$A, "R*", 'GSTR-1 By Customer'!$AA:$AA, "N", 'GSTR-1 By Customer'!$D:$D, {"R","DE","SEWP","SEWOP","CBW"}))</f>
        <v>0</v>
      </c>
      <c r="K66" s="52" t="n">
        <f aca="false">SUM(SUMIFS('GSTR-1 By Customer'!$P:$P, 'GSTR-1 By Customer'!$B:$B, K$1, 'GSTR-1 By Customer'!$A:$A, "C*", 'GSTR-1 By Customer'!$AA:$AA, "N", 'GSTR-1 By Customer'!$D:$D, {"R","DE","SEWP","SEWOP","CBW"}))    +   SUM(SUMIFS('GSTR-1 By Customer'!$P:$P, 'GSTR-1 By Customer'!$B:$B, K$1, 'GSTR-1 By Customer'!$A:$A, "D*", 'GSTR-1 By Customer'!$AA:$AA, "N", 'GSTR-1 By Customer'!$D:$D, {"R","DE","SEWP","SEWOP","CBW"}))    +    SUM(SUMIFS('GSTR-1 By Customer'!$P:$P, 'GSTR-1 By Customer'!$B:$B, K$1, 'GSTR-1 By Customer'!$A:$A, "R*", 'GSTR-1 By Customer'!$AA:$AA, "N", 'GSTR-1 By Customer'!$D:$D, {"R","DE","SEWP","SEWOP","CBW"}))</f>
        <v>0</v>
      </c>
      <c r="L66" s="52" t="n">
        <f aca="false">SUM(SUMIFS('GSTR-1 By Customer'!$P:$P, 'GSTR-1 By Customer'!$B:$B, L$1, 'GSTR-1 By Customer'!$A:$A, "C*", 'GSTR-1 By Customer'!$AA:$AA, "N", 'GSTR-1 By Customer'!$D:$D, {"R","DE","SEWP","SEWOP","CBW"}))    +   SUM(SUMIFS('GSTR-1 By Customer'!$P:$P, 'GSTR-1 By Customer'!$B:$B, L$1, 'GSTR-1 By Customer'!$A:$A, "D*", 'GSTR-1 By Customer'!$AA:$AA, "N", 'GSTR-1 By Customer'!$D:$D, {"R","DE","SEWP","SEWOP","CBW"}))    +    SUM(SUMIFS('GSTR-1 By Customer'!$P:$P, 'GSTR-1 By Customer'!$B:$B, L$1, 'GSTR-1 By Customer'!$A:$A, "R*", 'GSTR-1 By Customer'!$AA:$AA, "N", 'GSTR-1 By Customer'!$D:$D, {"R","DE","SEWP","SEWOP","CBW"}))</f>
        <v>0</v>
      </c>
      <c r="M66" s="52" t="n">
        <f aca="false">SUM(SUMIFS('GSTR-1 By Customer'!$P:$P, 'GSTR-1 By Customer'!$B:$B, M$1, 'GSTR-1 By Customer'!$A:$A, "C*", 'GSTR-1 By Customer'!$AA:$AA, "N", 'GSTR-1 By Customer'!$D:$D, {"R","DE","SEWP","SEWOP","CBW"}))    +   SUM(SUMIFS('GSTR-1 By Customer'!$P:$P, 'GSTR-1 By Customer'!$B:$B, M$1, 'GSTR-1 By Customer'!$A:$A, "D*", 'GSTR-1 By Customer'!$AA:$AA, "N", 'GSTR-1 By Customer'!$D:$D, {"R","DE","SEWP","SEWOP","CBW"}))    +    SUM(SUMIFS('GSTR-1 By Customer'!$P:$P, 'GSTR-1 By Customer'!$B:$B, M$1, 'GSTR-1 By Customer'!$A:$A, "R*", 'GSTR-1 By Customer'!$AA:$AA, "N", 'GSTR-1 By Customer'!$D:$D, {"R","DE","SEWP","SEWOP","CBW"}))</f>
        <v>0</v>
      </c>
      <c r="N66" s="53" t="n">
        <f aca="false">SUM(B66:M66)</f>
        <v>-427268</v>
      </c>
    </row>
    <row r="67" customFormat="false" ht="15" hidden="false" customHeight="false" outlineLevel="0" collapsed="false">
      <c r="A67" s="51" t="s">
        <v>28</v>
      </c>
      <c r="B67" s="52" t="n">
        <f aca="false">SUM(SUMIFS('GSTR-1 By Customer'!$Q:$Q, 'GSTR-1 By Customer'!$B:$B, B$1, 'GSTR-1 By Customer'!$A:$A, "C*", 'GSTR-1 By Customer'!$AA:$AA, "N", 'GSTR-1 By Customer'!$D:$D, {"R","DE","SEWP","SEWOP","CBW"}))    +   SUM(SUMIFS('GSTR-1 By Customer'!$Q:$Q, 'GSTR-1 By Customer'!$B:$B, B$1, 'GSTR-1 By Customer'!$A:$A, "D*", 'GSTR-1 By Customer'!$AA:$AA, "N", 'GSTR-1 By Customer'!$D:$D, {"R","DE","SEWP","SEWOP","CBW"}))    +    SUM(SUMIFS('GSTR-1 By Customer'!$Q:$Q, 'GSTR-1 By Customer'!$B:$B, B$1, 'GSTR-1 By Customer'!$A:$A, "R*", 'GSTR-1 By Customer'!$AA:$AA, "N", 'GSTR-1 By Customer'!$D:$D, {"R","DE","SEWP","SEWOP","CBW"}))</f>
        <v>0</v>
      </c>
      <c r="C67" s="52" t="n">
        <f aca="false">SUM(SUMIFS('GSTR-1 By Customer'!$Q:$Q, 'GSTR-1 By Customer'!$B:$B, C$1, 'GSTR-1 By Customer'!$A:$A, "C*", 'GSTR-1 By Customer'!$AA:$AA, "N", 'GSTR-1 By Customer'!$D:$D, {"R","DE","SEWP","SEWOP","CBW"}))    +   SUM(SUMIFS('GSTR-1 By Customer'!$Q:$Q, 'GSTR-1 By Customer'!$B:$B, C$1, 'GSTR-1 By Customer'!$A:$A, "D*", 'GSTR-1 By Customer'!$AA:$AA, "N", 'GSTR-1 By Customer'!$D:$D, {"R","DE","SEWP","SEWOP","CBW"}))    +    SUM(SUMIFS('GSTR-1 By Customer'!$Q:$Q, 'GSTR-1 By Customer'!$B:$B, C$1, 'GSTR-1 By Customer'!$A:$A, "R*", 'GSTR-1 By Customer'!$AA:$AA, "N", 'GSTR-1 By Customer'!$D:$D, {"R","DE","SEWP","SEWOP","CBW"}))</f>
        <v>0</v>
      </c>
      <c r="D67" s="52" t="n">
        <f aca="false">SUM(SUMIFS('GSTR-1 By Customer'!$Q:$Q, 'GSTR-1 By Customer'!$B:$B, D$1, 'GSTR-1 By Customer'!$A:$A, "C*", 'GSTR-1 By Customer'!$AA:$AA, "N", 'GSTR-1 By Customer'!$D:$D, {"R","DE","SEWP","SEWOP","CBW"}))    +   SUM(SUMIFS('GSTR-1 By Customer'!$Q:$Q, 'GSTR-1 By Customer'!$B:$B, D$1, 'GSTR-1 By Customer'!$A:$A, "D*", 'GSTR-1 By Customer'!$AA:$AA, "N", 'GSTR-1 By Customer'!$D:$D, {"R","DE","SEWP","SEWOP","CBW"}))    +    SUM(SUMIFS('GSTR-1 By Customer'!$Q:$Q, 'GSTR-1 By Customer'!$B:$B, D$1, 'GSTR-1 By Customer'!$A:$A, "R*", 'GSTR-1 By Customer'!$AA:$AA, "N", 'GSTR-1 By Customer'!$D:$D, {"R","DE","SEWP","SEWOP","CBW"}))</f>
        <v>0</v>
      </c>
      <c r="E67" s="52" t="n">
        <f aca="false">SUM(SUMIFS('GSTR-1 By Customer'!$Q:$Q, 'GSTR-1 By Customer'!$B:$B, E$1, 'GSTR-1 By Customer'!$A:$A, "C*", 'GSTR-1 By Customer'!$AA:$AA, "N", 'GSTR-1 By Customer'!$D:$D, {"R","DE","SEWP","SEWOP","CBW"}))    +   SUM(SUMIFS('GSTR-1 By Customer'!$Q:$Q, 'GSTR-1 By Customer'!$B:$B, E$1, 'GSTR-1 By Customer'!$A:$A, "D*", 'GSTR-1 By Customer'!$AA:$AA, "N", 'GSTR-1 By Customer'!$D:$D, {"R","DE","SEWP","SEWOP","CBW"}))    +    SUM(SUMIFS('GSTR-1 By Customer'!$Q:$Q, 'GSTR-1 By Customer'!$B:$B, E$1, 'GSTR-1 By Customer'!$A:$A, "R*", 'GSTR-1 By Customer'!$AA:$AA, "N", 'GSTR-1 By Customer'!$D:$D, {"R","DE","SEWP","SEWOP","CBW"}))</f>
        <v>0</v>
      </c>
      <c r="F67" s="52" t="n">
        <f aca="false">SUM(SUMIFS('GSTR-1 By Customer'!$Q:$Q, 'GSTR-1 By Customer'!$B:$B, F$1, 'GSTR-1 By Customer'!$A:$A, "C*", 'GSTR-1 By Customer'!$AA:$AA, "N", 'GSTR-1 By Customer'!$D:$D, {"R","DE","SEWP","SEWOP","CBW"}))    +   SUM(SUMIFS('GSTR-1 By Customer'!$Q:$Q, 'GSTR-1 By Customer'!$B:$B, F$1, 'GSTR-1 By Customer'!$A:$A, "D*", 'GSTR-1 By Customer'!$AA:$AA, "N", 'GSTR-1 By Customer'!$D:$D, {"R","DE","SEWP","SEWOP","CBW"}))    +    SUM(SUMIFS('GSTR-1 By Customer'!$Q:$Q, 'GSTR-1 By Customer'!$B:$B, F$1, 'GSTR-1 By Customer'!$A:$A, "R*", 'GSTR-1 By Customer'!$AA:$AA, "N", 'GSTR-1 By Customer'!$D:$D, {"R","DE","SEWP","SEWOP","CBW"}))</f>
        <v>0</v>
      </c>
      <c r="G67" s="52" t="n">
        <f aca="false">SUM(SUMIFS('GSTR-1 By Customer'!$Q:$Q, 'GSTR-1 By Customer'!$B:$B, G$1, 'GSTR-1 By Customer'!$A:$A, "C*", 'GSTR-1 By Customer'!$AA:$AA, "N", 'GSTR-1 By Customer'!$D:$D, {"R","DE","SEWP","SEWOP","CBW"}))    +   SUM(SUMIFS('GSTR-1 By Customer'!$Q:$Q, 'GSTR-1 By Customer'!$B:$B, G$1, 'GSTR-1 By Customer'!$A:$A, "D*", 'GSTR-1 By Customer'!$AA:$AA, "N", 'GSTR-1 By Customer'!$D:$D, {"R","DE","SEWP","SEWOP","CBW"}))    +    SUM(SUMIFS('GSTR-1 By Customer'!$Q:$Q, 'GSTR-1 By Customer'!$B:$B, G$1, 'GSTR-1 By Customer'!$A:$A, "R*", 'GSTR-1 By Customer'!$AA:$AA, "N", 'GSTR-1 By Customer'!$D:$D, {"R","DE","SEWP","SEWOP","CBW"}))</f>
        <v>0</v>
      </c>
      <c r="H67" s="52" t="n">
        <f aca="false">SUM(SUMIFS('GSTR-1 By Customer'!$Q:$Q, 'GSTR-1 By Customer'!$B:$B, H$1, 'GSTR-1 By Customer'!$A:$A, "C*", 'GSTR-1 By Customer'!$AA:$AA, "N", 'GSTR-1 By Customer'!$D:$D, {"R","DE","SEWP","SEWOP","CBW"}))    +   SUM(SUMIFS('GSTR-1 By Customer'!$Q:$Q, 'GSTR-1 By Customer'!$B:$B, H$1, 'GSTR-1 By Customer'!$A:$A, "D*", 'GSTR-1 By Customer'!$AA:$AA, "N", 'GSTR-1 By Customer'!$D:$D, {"R","DE","SEWP","SEWOP","CBW"}))    +    SUM(SUMIFS('GSTR-1 By Customer'!$Q:$Q, 'GSTR-1 By Customer'!$B:$B, H$1, 'GSTR-1 By Customer'!$A:$A, "R*", 'GSTR-1 By Customer'!$AA:$AA, "N", 'GSTR-1 By Customer'!$D:$D, {"R","DE","SEWP","SEWOP","CBW"}))</f>
        <v>0</v>
      </c>
      <c r="I67" s="52" t="n">
        <f aca="false">SUM(SUMIFS('GSTR-1 By Customer'!$Q:$Q, 'GSTR-1 By Customer'!$B:$B, I$1, 'GSTR-1 By Customer'!$A:$A, "C*", 'GSTR-1 By Customer'!$AA:$AA, "N", 'GSTR-1 By Customer'!$D:$D, {"R","DE","SEWP","SEWOP","CBW"}))    +   SUM(SUMIFS('GSTR-1 By Customer'!$Q:$Q, 'GSTR-1 By Customer'!$B:$B, I$1, 'GSTR-1 By Customer'!$A:$A, "D*", 'GSTR-1 By Customer'!$AA:$AA, "N", 'GSTR-1 By Customer'!$D:$D, {"R","DE","SEWP","SEWOP","CBW"}))    +    SUM(SUMIFS('GSTR-1 By Customer'!$Q:$Q, 'GSTR-1 By Customer'!$B:$B, I$1, 'GSTR-1 By Customer'!$A:$A, "R*", 'GSTR-1 By Customer'!$AA:$AA, "N", 'GSTR-1 By Customer'!$D:$D, {"R","DE","SEWP","SEWOP","CBW"}))</f>
        <v>-76908.24</v>
      </c>
      <c r="J67" s="52" t="n">
        <f aca="false">SUM(SUMIFS('GSTR-1 By Customer'!$Q:$Q, 'GSTR-1 By Customer'!$B:$B, J$1, 'GSTR-1 By Customer'!$A:$A, "C*", 'GSTR-1 By Customer'!$AA:$AA, "N", 'GSTR-1 By Customer'!$D:$D, {"R","DE","SEWP","SEWOP","CBW"}))    +   SUM(SUMIFS('GSTR-1 By Customer'!$Q:$Q, 'GSTR-1 By Customer'!$B:$B, J$1, 'GSTR-1 By Customer'!$A:$A, "D*", 'GSTR-1 By Customer'!$AA:$AA, "N", 'GSTR-1 By Customer'!$D:$D, {"R","DE","SEWP","SEWOP","CBW"}))    +    SUM(SUMIFS('GSTR-1 By Customer'!$Q:$Q, 'GSTR-1 By Customer'!$B:$B, J$1, 'GSTR-1 By Customer'!$A:$A, "R*", 'GSTR-1 By Customer'!$AA:$AA, "N", 'GSTR-1 By Customer'!$D:$D, {"R","DE","SEWP","SEWOP","CBW"}))</f>
        <v>0</v>
      </c>
      <c r="K67" s="52" t="n">
        <f aca="false">SUM(SUMIFS('GSTR-1 By Customer'!$Q:$Q, 'GSTR-1 By Customer'!$B:$B, K$1, 'GSTR-1 By Customer'!$A:$A, "C*", 'GSTR-1 By Customer'!$AA:$AA, "N", 'GSTR-1 By Customer'!$D:$D, {"R","DE","SEWP","SEWOP","CBW"}))    +   SUM(SUMIFS('GSTR-1 By Customer'!$Q:$Q, 'GSTR-1 By Customer'!$B:$B, K$1, 'GSTR-1 By Customer'!$A:$A, "D*", 'GSTR-1 By Customer'!$AA:$AA, "N", 'GSTR-1 By Customer'!$D:$D, {"R","DE","SEWP","SEWOP","CBW"}))    +    SUM(SUMIFS('GSTR-1 By Customer'!$Q:$Q, 'GSTR-1 By Customer'!$B:$B, K$1, 'GSTR-1 By Customer'!$A:$A, "R*", 'GSTR-1 By Customer'!$AA:$AA, "N", 'GSTR-1 By Customer'!$D:$D, {"R","DE","SEWP","SEWOP","CBW"}))</f>
        <v>0</v>
      </c>
      <c r="L67" s="52" t="n">
        <f aca="false">SUM(SUMIFS('GSTR-1 By Customer'!$Q:$Q, 'GSTR-1 By Customer'!$B:$B, L$1, 'GSTR-1 By Customer'!$A:$A, "C*", 'GSTR-1 By Customer'!$AA:$AA, "N", 'GSTR-1 By Customer'!$D:$D, {"R","DE","SEWP","SEWOP","CBW"}))    +   SUM(SUMIFS('GSTR-1 By Customer'!$Q:$Q, 'GSTR-1 By Customer'!$B:$B, L$1, 'GSTR-1 By Customer'!$A:$A, "D*", 'GSTR-1 By Customer'!$AA:$AA, "N", 'GSTR-1 By Customer'!$D:$D, {"R","DE","SEWP","SEWOP","CBW"}))    +    SUM(SUMIFS('GSTR-1 By Customer'!$Q:$Q, 'GSTR-1 By Customer'!$B:$B, L$1, 'GSTR-1 By Customer'!$A:$A, "R*", 'GSTR-1 By Customer'!$AA:$AA, "N", 'GSTR-1 By Customer'!$D:$D, {"R","DE","SEWP","SEWOP","CBW"}))</f>
        <v>0</v>
      </c>
      <c r="M67" s="52" t="n">
        <f aca="false">SUM(SUMIFS('GSTR-1 By Customer'!$Q:$Q, 'GSTR-1 By Customer'!$B:$B, M$1, 'GSTR-1 By Customer'!$A:$A, "C*", 'GSTR-1 By Customer'!$AA:$AA, "N", 'GSTR-1 By Customer'!$D:$D, {"R","DE","SEWP","SEWOP","CBW"}))    +   SUM(SUMIFS('GSTR-1 By Customer'!$Q:$Q, 'GSTR-1 By Customer'!$B:$B, M$1, 'GSTR-1 By Customer'!$A:$A, "D*", 'GSTR-1 By Customer'!$AA:$AA, "N", 'GSTR-1 By Customer'!$D:$D, {"R","DE","SEWP","SEWOP","CBW"}))    +    SUM(SUMIFS('GSTR-1 By Customer'!$Q:$Q, 'GSTR-1 By Customer'!$B:$B, M$1, 'GSTR-1 By Customer'!$A:$A, "R*", 'GSTR-1 By Customer'!$AA:$AA, "N", 'GSTR-1 By Customer'!$D:$D, {"R","DE","SEWP","SEWOP","CBW"}))</f>
        <v>0</v>
      </c>
      <c r="N67" s="53" t="n">
        <f aca="false">SUM(B67:M67)</f>
        <v>-76908.24</v>
      </c>
    </row>
    <row r="68" customFormat="false" ht="15" hidden="false" customHeight="false" outlineLevel="0" collapsed="false">
      <c r="A68" s="51" t="s">
        <v>29</v>
      </c>
      <c r="B68" s="52" t="n">
        <f aca="false">SUM(SUMIFS('GSTR-1 By Customer'!$R:$R, 'GSTR-1 By Customer'!$B:$B, B$1, 'GSTR-1 By Customer'!$A:$A, "C*", 'GSTR-1 By Customer'!$AA:$AA, "N", 'GSTR-1 By Customer'!$D:$D, {"R","DE","SEWP","SEWOP","CBW"}))    +   SUM(SUMIFS('GSTR-1 By Customer'!$R:$R, 'GSTR-1 By Customer'!$B:$B, B$1, 'GSTR-1 By Customer'!$A:$A, "D*", 'GSTR-1 By Customer'!$AA:$AA, "N", 'GSTR-1 By Customer'!$D:$D, {"R","DE","SEWP","SEWOP","CBW"}))    +    SUM(SUMIFS('GSTR-1 By Customer'!$R:$R, 'GSTR-1 By Customer'!$B:$B, B$1, 'GSTR-1 By Customer'!$A:$A, "R*", 'GSTR-1 By Customer'!$AA:$AA, "N", 'GSTR-1 By Customer'!$D:$D, {"R","DE","SEWP","SEWOP","CBW"}))</f>
        <v>0</v>
      </c>
      <c r="C68" s="52" t="n">
        <f aca="false">SUM(SUMIFS('GSTR-1 By Customer'!$R:$R, 'GSTR-1 By Customer'!$B:$B, C$1, 'GSTR-1 By Customer'!$A:$A, "C*", 'GSTR-1 By Customer'!$AA:$AA, "N", 'GSTR-1 By Customer'!$D:$D, {"R","DE","SEWP","SEWOP","CBW"}))    +   SUM(SUMIFS('GSTR-1 By Customer'!$R:$R, 'GSTR-1 By Customer'!$B:$B, C$1, 'GSTR-1 By Customer'!$A:$A, "D*", 'GSTR-1 By Customer'!$AA:$AA, "N", 'GSTR-1 By Customer'!$D:$D, {"R","DE","SEWP","SEWOP","CBW"}))    +    SUM(SUMIFS('GSTR-1 By Customer'!$R:$R, 'GSTR-1 By Customer'!$B:$B, C$1, 'GSTR-1 By Customer'!$A:$A, "R*", 'GSTR-1 By Customer'!$AA:$AA, "N", 'GSTR-1 By Customer'!$D:$D, {"R","DE","SEWP","SEWOP","CBW"}))</f>
        <v>0</v>
      </c>
      <c r="D68" s="52" t="n">
        <f aca="false">SUM(SUMIFS('GSTR-1 By Customer'!$R:$R, 'GSTR-1 By Customer'!$B:$B, D$1, 'GSTR-1 By Customer'!$A:$A, "C*", 'GSTR-1 By Customer'!$AA:$AA, "N", 'GSTR-1 By Customer'!$D:$D, {"R","DE","SEWP","SEWOP","CBW"}))    +   SUM(SUMIFS('GSTR-1 By Customer'!$R:$R, 'GSTR-1 By Customer'!$B:$B, D$1, 'GSTR-1 By Customer'!$A:$A, "D*", 'GSTR-1 By Customer'!$AA:$AA, "N", 'GSTR-1 By Customer'!$D:$D, {"R","DE","SEWP","SEWOP","CBW"}))    +    SUM(SUMIFS('GSTR-1 By Customer'!$R:$R, 'GSTR-1 By Customer'!$B:$B, D$1, 'GSTR-1 By Customer'!$A:$A, "R*", 'GSTR-1 By Customer'!$AA:$AA, "N", 'GSTR-1 By Customer'!$D:$D, {"R","DE","SEWP","SEWOP","CBW"}))</f>
        <v>0</v>
      </c>
      <c r="E68" s="52" t="n">
        <f aca="false">SUM(SUMIFS('GSTR-1 By Customer'!$R:$R, 'GSTR-1 By Customer'!$B:$B, E$1, 'GSTR-1 By Customer'!$A:$A, "C*", 'GSTR-1 By Customer'!$AA:$AA, "N", 'GSTR-1 By Customer'!$D:$D, {"R","DE","SEWP","SEWOP","CBW"}))    +   SUM(SUMIFS('GSTR-1 By Customer'!$R:$R, 'GSTR-1 By Customer'!$B:$B, E$1, 'GSTR-1 By Customer'!$A:$A, "D*", 'GSTR-1 By Customer'!$AA:$AA, "N", 'GSTR-1 By Customer'!$D:$D, {"R","DE","SEWP","SEWOP","CBW"}))    +    SUM(SUMIFS('GSTR-1 By Customer'!$R:$R, 'GSTR-1 By Customer'!$B:$B, E$1, 'GSTR-1 By Customer'!$A:$A, "R*", 'GSTR-1 By Customer'!$AA:$AA, "N", 'GSTR-1 By Customer'!$D:$D, {"R","DE","SEWP","SEWOP","CBW"}))</f>
        <v>0</v>
      </c>
      <c r="F68" s="52" t="n">
        <f aca="false">SUM(SUMIFS('GSTR-1 By Customer'!$R:$R, 'GSTR-1 By Customer'!$B:$B, F$1, 'GSTR-1 By Customer'!$A:$A, "C*", 'GSTR-1 By Customer'!$AA:$AA, "N", 'GSTR-1 By Customer'!$D:$D, {"R","DE","SEWP","SEWOP","CBW"}))    +   SUM(SUMIFS('GSTR-1 By Customer'!$R:$R, 'GSTR-1 By Customer'!$B:$B, F$1, 'GSTR-1 By Customer'!$A:$A, "D*", 'GSTR-1 By Customer'!$AA:$AA, "N", 'GSTR-1 By Customer'!$D:$D, {"R","DE","SEWP","SEWOP","CBW"}))    +    SUM(SUMIFS('GSTR-1 By Customer'!$R:$R, 'GSTR-1 By Customer'!$B:$B, F$1, 'GSTR-1 By Customer'!$A:$A, "R*", 'GSTR-1 By Customer'!$AA:$AA, "N", 'GSTR-1 By Customer'!$D:$D, {"R","DE","SEWP","SEWOP","CBW"}))</f>
        <v>0</v>
      </c>
      <c r="G68" s="52" t="n">
        <f aca="false">SUM(SUMIFS('GSTR-1 By Customer'!$R:$R, 'GSTR-1 By Customer'!$B:$B, G$1, 'GSTR-1 By Customer'!$A:$A, "C*", 'GSTR-1 By Customer'!$AA:$AA, "N", 'GSTR-1 By Customer'!$D:$D, {"R","DE","SEWP","SEWOP","CBW"}))    +   SUM(SUMIFS('GSTR-1 By Customer'!$R:$R, 'GSTR-1 By Customer'!$B:$B, G$1, 'GSTR-1 By Customer'!$A:$A, "D*", 'GSTR-1 By Customer'!$AA:$AA, "N", 'GSTR-1 By Customer'!$D:$D, {"R","DE","SEWP","SEWOP","CBW"}))    +    SUM(SUMIFS('GSTR-1 By Customer'!$R:$R, 'GSTR-1 By Customer'!$B:$B, G$1, 'GSTR-1 By Customer'!$A:$A, "R*", 'GSTR-1 By Customer'!$AA:$AA, "N", 'GSTR-1 By Customer'!$D:$D, {"R","DE","SEWP","SEWOP","CBW"}))</f>
        <v>0</v>
      </c>
      <c r="H68" s="52" t="n">
        <f aca="false">SUM(SUMIFS('GSTR-1 By Customer'!$R:$R, 'GSTR-1 By Customer'!$B:$B, H$1, 'GSTR-1 By Customer'!$A:$A, "C*", 'GSTR-1 By Customer'!$AA:$AA, "N", 'GSTR-1 By Customer'!$D:$D, {"R","DE","SEWP","SEWOP","CBW"}))    +   SUM(SUMIFS('GSTR-1 By Customer'!$R:$R, 'GSTR-1 By Customer'!$B:$B, H$1, 'GSTR-1 By Customer'!$A:$A, "D*", 'GSTR-1 By Customer'!$AA:$AA, "N", 'GSTR-1 By Customer'!$D:$D, {"R","DE","SEWP","SEWOP","CBW"}))    +    SUM(SUMIFS('GSTR-1 By Customer'!$R:$R, 'GSTR-1 By Customer'!$B:$B, H$1, 'GSTR-1 By Customer'!$A:$A, "R*", 'GSTR-1 By Customer'!$AA:$AA, "N", 'GSTR-1 By Customer'!$D:$D, {"R","DE","SEWP","SEWOP","CBW"}))</f>
        <v>0</v>
      </c>
      <c r="I68" s="52" t="n">
        <f aca="false">SUM(SUMIFS('GSTR-1 By Customer'!$R:$R, 'GSTR-1 By Customer'!$B:$B, I$1, 'GSTR-1 By Customer'!$A:$A, "C*", 'GSTR-1 By Customer'!$AA:$AA, "N", 'GSTR-1 By Customer'!$D:$D, {"R","DE","SEWP","SEWOP","CBW"}))    +   SUM(SUMIFS('GSTR-1 By Customer'!$R:$R, 'GSTR-1 By Customer'!$B:$B, I$1, 'GSTR-1 By Customer'!$A:$A, "D*", 'GSTR-1 By Customer'!$AA:$AA, "N", 'GSTR-1 By Customer'!$D:$D, {"R","DE","SEWP","SEWOP","CBW"}))    +    SUM(SUMIFS('GSTR-1 By Customer'!$R:$R, 'GSTR-1 By Customer'!$B:$B, I$1, 'GSTR-1 By Customer'!$A:$A, "R*", 'GSTR-1 By Customer'!$AA:$AA, "N", 'GSTR-1 By Customer'!$D:$D, {"R","DE","SEWP","SEWOP","CBW"}))</f>
        <v>0</v>
      </c>
      <c r="J68" s="52" t="n">
        <f aca="false">SUM(SUMIFS('GSTR-1 By Customer'!$R:$R, 'GSTR-1 By Customer'!$B:$B, J$1, 'GSTR-1 By Customer'!$A:$A, "C*", 'GSTR-1 By Customer'!$AA:$AA, "N", 'GSTR-1 By Customer'!$D:$D, {"R","DE","SEWP","SEWOP","CBW"}))    +   SUM(SUMIFS('GSTR-1 By Customer'!$R:$R, 'GSTR-1 By Customer'!$B:$B, J$1, 'GSTR-1 By Customer'!$A:$A, "D*", 'GSTR-1 By Customer'!$AA:$AA, "N", 'GSTR-1 By Customer'!$D:$D, {"R","DE","SEWP","SEWOP","CBW"}))    +    SUM(SUMIFS('GSTR-1 By Customer'!$R:$R, 'GSTR-1 By Customer'!$B:$B, J$1, 'GSTR-1 By Customer'!$A:$A, "R*", 'GSTR-1 By Customer'!$AA:$AA, "N", 'GSTR-1 By Customer'!$D:$D, {"R","DE","SEWP","SEWOP","CBW"}))</f>
        <v>0</v>
      </c>
      <c r="K68" s="52" t="n">
        <f aca="false">SUM(SUMIFS('GSTR-1 By Customer'!$R:$R, 'GSTR-1 By Customer'!$B:$B, K$1, 'GSTR-1 By Customer'!$A:$A, "C*", 'GSTR-1 By Customer'!$AA:$AA, "N", 'GSTR-1 By Customer'!$D:$D, {"R","DE","SEWP","SEWOP","CBW"}))    +   SUM(SUMIFS('GSTR-1 By Customer'!$R:$R, 'GSTR-1 By Customer'!$B:$B, K$1, 'GSTR-1 By Customer'!$A:$A, "D*", 'GSTR-1 By Customer'!$AA:$AA, "N", 'GSTR-1 By Customer'!$D:$D, {"R","DE","SEWP","SEWOP","CBW"}))    +    SUM(SUMIFS('GSTR-1 By Customer'!$R:$R, 'GSTR-1 By Customer'!$B:$B, K$1, 'GSTR-1 By Customer'!$A:$A, "R*", 'GSTR-1 By Customer'!$AA:$AA, "N", 'GSTR-1 By Customer'!$D:$D, {"R","DE","SEWP","SEWOP","CBW"}))</f>
        <v>0</v>
      </c>
      <c r="L68" s="52" t="n">
        <f aca="false">SUM(SUMIFS('GSTR-1 By Customer'!$R:$R, 'GSTR-1 By Customer'!$B:$B, L$1, 'GSTR-1 By Customer'!$A:$A, "C*", 'GSTR-1 By Customer'!$AA:$AA, "N", 'GSTR-1 By Customer'!$D:$D, {"R","DE","SEWP","SEWOP","CBW"}))    +   SUM(SUMIFS('GSTR-1 By Customer'!$R:$R, 'GSTR-1 By Customer'!$B:$B, L$1, 'GSTR-1 By Customer'!$A:$A, "D*", 'GSTR-1 By Customer'!$AA:$AA, "N", 'GSTR-1 By Customer'!$D:$D, {"R","DE","SEWP","SEWOP","CBW"}))    +    SUM(SUMIFS('GSTR-1 By Customer'!$R:$R, 'GSTR-1 By Customer'!$B:$B, L$1, 'GSTR-1 By Customer'!$A:$A, "R*", 'GSTR-1 By Customer'!$AA:$AA, "N", 'GSTR-1 By Customer'!$D:$D, {"R","DE","SEWP","SEWOP","CBW"}))</f>
        <v>0</v>
      </c>
      <c r="M68" s="52" t="n">
        <f aca="false">SUM(SUMIFS('GSTR-1 By Customer'!$R:$R, 'GSTR-1 By Customer'!$B:$B, M$1, 'GSTR-1 By Customer'!$A:$A, "C*", 'GSTR-1 By Customer'!$AA:$AA, "N", 'GSTR-1 By Customer'!$D:$D, {"R","DE","SEWP","SEWOP","CBW"}))    +   SUM(SUMIFS('GSTR-1 By Customer'!$R:$R, 'GSTR-1 By Customer'!$B:$B, M$1, 'GSTR-1 By Customer'!$A:$A, "D*", 'GSTR-1 By Customer'!$AA:$AA, "N", 'GSTR-1 By Customer'!$D:$D, {"R","DE","SEWP","SEWOP","CBW"}))    +    SUM(SUMIFS('GSTR-1 By Customer'!$R:$R, 'GSTR-1 By Customer'!$B:$B, M$1, 'GSTR-1 By Customer'!$A:$A, "R*", 'GSTR-1 By Customer'!$AA:$AA, "N", 'GSTR-1 By Customer'!$D:$D, {"R","DE","SEWP","SEWOP","CBW"}))</f>
        <v>0</v>
      </c>
      <c r="N68" s="53" t="n">
        <f aca="false">SUM(B68:M68)</f>
        <v>0</v>
      </c>
    </row>
    <row r="69" customFormat="false" ht="15" hidden="false" customHeight="false" outlineLevel="0" collapsed="false">
      <c r="A69" s="51" t="s">
        <v>30</v>
      </c>
      <c r="B69" s="52" t="n">
        <f aca="false">SUM(SUMIFS('GSTR-1 By Customer'!$S:$S, 'GSTR-1 By Customer'!$B:$B, B$1, 'GSTR-1 By Customer'!$A:$A, "C*", 'GSTR-1 By Customer'!$AA:$AA, "N", 'GSTR-1 By Customer'!$D:$D, {"R","DE","SEWP","SEWOP","CBW"}))    +   SUM(SUMIFS('GSTR-1 By Customer'!$S:$S, 'GSTR-1 By Customer'!$B:$B, B$1, 'GSTR-1 By Customer'!$A:$A, "D*", 'GSTR-1 By Customer'!$AA:$AA, "N", 'GSTR-1 By Customer'!$D:$D, {"R","DE","SEWP","SEWOP","CBW"}))    +    SUM(SUMIFS('GSTR-1 By Customer'!$S:$S, 'GSTR-1 By Customer'!$B:$B, B$1, 'GSTR-1 By Customer'!$A:$A, "R*", 'GSTR-1 By Customer'!$AA:$AA, "N", 'GSTR-1 By Customer'!$D:$D, {"R","DE","SEWP","SEWOP","CBW"}))</f>
        <v>0</v>
      </c>
      <c r="C69" s="52" t="n">
        <f aca="false">SUM(SUMIFS('GSTR-1 By Customer'!$S:$S, 'GSTR-1 By Customer'!$B:$B, C$1, 'GSTR-1 By Customer'!$A:$A, "C*", 'GSTR-1 By Customer'!$AA:$AA, "N", 'GSTR-1 By Customer'!$D:$D, {"R","DE","SEWP","SEWOP","CBW"}))    +   SUM(SUMIFS('GSTR-1 By Customer'!$S:$S, 'GSTR-1 By Customer'!$B:$B, C$1, 'GSTR-1 By Customer'!$A:$A, "D*", 'GSTR-1 By Customer'!$AA:$AA, "N", 'GSTR-1 By Customer'!$D:$D, {"R","DE","SEWP","SEWOP","CBW"}))    +    SUM(SUMIFS('GSTR-1 By Customer'!$S:$S, 'GSTR-1 By Customer'!$B:$B, C$1, 'GSTR-1 By Customer'!$A:$A, "R*", 'GSTR-1 By Customer'!$AA:$AA, "N", 'GSTR-1 By Customer'!$D:$D, {"R","DE","SEWP","SEWOP","CBW"}))</f>
        <v>0</v>
      </c>
      <c r="D69" s="52" t="n">
        <f aca="false">SUM(SUMIFS('GSTR-1 By Customer'!$S:$S, 'GSTR-1 By Customer'!$B:$B, D$1, 'GSTR-1 By Customer'!$A:$A, "C*", 'GSTR-1 By Customer'!$AA:$AA, "N", 'GSTR-1 By Customer'!$D:$D, {"R","DE","SEWP","SEWOP","CBW"}))    +   SUM(SUMIFS('GSTR-1 By Customer'!$S:$S, 'GSTR-1 By Customer'!$B:$B, D$1, 'GSTR-1 By Customer'!$A:$A, "D*", 'GSTR-1 By Customer'!$AA:$AA, "N", 'GSTR-1 By Customer'!$D:$D, {"R","DE","SEWP","SEWOP","CBW"}))    +    SUM(SUMIFS('GSTR-1 By Customer'!$S:$S, 'GSTR-1 By Customer'!$B:$B, D$1, 'GSTR-1 By Customer'!$A:$A, "R*", 'GSTR-1 By Customer'!$AA:$AA, "N", 'GSTR-1 By Customer'!$D:$D, {"R","DE","SEWP","SEWOP","CBW"}))</f>
        <v>0</v>
      </c>
      <c r="E69" s="52" t="n">
        <f aca="false">SUM(SUMIFS('GSTR-1 By Customer'!$S:$S, 'GSTR-1 By Customer'!$B:$B, E$1, 'GSTR-1 By Customer'!$A:$A, "C*", 'GSTR-1 By Customer'!$AA:$AA, "N", 'GSTR-1 By Customer'!$D:$D, {"R","DE","SEWP","SEWOP","CBW"}))    +   SUM(SUMIFS('GSTR-1 By Customer'!$S:$S, 'GSTR-1 By Customer'!$B:$B, E$1, 'GSTR-1 By Customer'!$A:$A, "D*", 'GSTR-1 By Customer'!$AA:$AA, "N", 'GSTR-1 By Customer'!$D:$D, {"R","DE","SEWP","SEWOP","CBW"}))    +    SUM(SUMIFS('GSTR-1 By Customer'!$S:$S, 'GSTR-1 By Customer'!$B:$B, E$1, 'GSTR-1 By Customer'!$A:$A, "R*", 'GSTR-1 By Customer'!$AA:$AA, "N", 'GSTR-1 By Customer'!$D:$D, {"R","DE","SEWP","SEWOP","CBW"}))</f>
        <v>0</v>
      </c>
      <c r="F69" s="52" t="n">
        <f aca="false">SUM(SUMIFS('GSTR-1 By Customer'!$S:$S, 'GSTR-1 By Customer'!$B:$B, F$1, 'GSTR-1 By Customer'!$A:$A, "C*", 'GSTR-1 By Customer'!$AA:$AA, "N", 'GSTR-1 By Customer'!$D:$D, {"R","DE","SEWP","SEWOP","CBW"}))    +   SUM(SUMIFS('GSTR-1 By Customer'!$S:$S, 'GSTR-1 By Customer'!$B:$B, F$1, 'GSTR-1 By Customer'!$A:$A, "D*", 'GSTR-1 By Customer'!$AA:$AA, "N", 'GSTR-1 By Customer'!$D:$D, {"R","DE","SEWP","SEWOP","CBW"}))    +    SUM(SUMIFS('GSTR-1 By Customer'!$S:$S, 'GSTR-1 By Customer'!$B:$B, F$1, 'GSTR-1 By Customer'!$A:$A, "R*", 'GSTR-1 By Customer'!$AA:$AA, "N", 'GSTR-1 By Customer'!$D:$D, {"R","DE","SEWP","SEWOP","CBW"}))</f>
        <v>0</v>
      </c>
      <c r="G69" s="52" t="n">
        <f aca="false">SUM(SUMIFS('GSTR-1 By Customer'!$S:$S, 'GSTR-1 By Customer'!$B:$B, G$1, 'GSTR-1 By Customer'!$A:$A, "C*", 'GSTR-1 By Customer'!$AA:$AA, "N", 'GSTR-1 By Customer'!$D:$D, {"R","DE","SEWP","SEWOP","CBW"}))    +   SUM(SUMIFS('GSTR-1 By Customer'!$S:$S, 'GSTR-1 By Customer'!$B:$B, G$1, 'GSTR-1 By Customer'!$A:$A, "D*", 'GSTR-1 By Customer'!$AA:$AA, "N", 'GSTR-1 By Customer'!$D:$D, {"R","DE","SEWP","SEWOP","CBW"}))    +    SUM(SUMIFS('GSTR-1 By Customer'!$S:$S, 'GSTR-1 By Customer'!$B:$B, G$1, 'GSTR-1 By Customer'!$A:$A, "R*", 'GSTR-1 By Customer'!$AA:$AA, "N", 'GSTR-1 By Customer'!$D:$D, {"R","DE","SEWP","SEWOP","CBW"}))</f>
        <v>0</v>
      </c>
      <c r="H69" s="52" t="n">
        <f aca="false">SUM(SUMIFS('GSTR-1 By Customer'!$S:$S, 'GSTR-1 By Customer'!$B:$B, H$1, 'GSTR-1 By Customer'!$A:$A, "C*", 'GSTR-1 By Customer'!$AA:$AA, "N", 'GSTR-1 By Customer'!$D:$D, {"R","DE","SEWP","SEWOP","CBW"}))    +   SUM(SUMIFS('GSTR-1 By Customer'!$S:$S, 'GSTR-1 By Customer'!$B:$B, H$1, 'GSTR-1 By Customer'!$A:$A, "D*", 'GSTR-1 By Customer'!$AA:$AA, "N", 'GSTR-1 By Customer'!$D:$D, {"R","DE","SEWP","SEWOP","CBW"}))    +    SUM(SUMIFS('GSTR-1 By Customer'!$S:$S, 'GSTR-1 By Customer'!$B:$B, H$1, 'GSTR-1 By Customer'!$A:$A, "R*", 'GSTR-1 By Customer'!$AA:$AA, "N", 'GSTR-1 By Customer'!$D:$D, {"R","DE","SEWP","SEWOP","CBW"}))</f>
        <v>0</v>
      </c>
      <c r="I69" s="52" t="n">
        <f aca="false">SUM(SUMIFS('GSTR-1 By Customer'!$S:$S, 'GSTR-1 By Customer'!$B:$B, I$1, 'GSTR-1 By Customer'!$A:$A, "C*", 'GSTR-1 By Customer'!$AA:$AA, "N", 'GSTR-1 By Customer'!$D:$D, {"R","DE","SEWP","SEWOP","CBW"}))    +   SUM(SUMIFS('GSTR-1 By Customer'!$S:$S, 'GSTR-1 By Customer'!$B:$B, I$1, 'GSTR-1 By Customer'!$A:$A, "D*", 'GSTR-1 By Customer'!$AA:$AA, "N", 'GSTR-1 By Customer'!$D:$D, {"R","DE","SEWP","SEWOP","CBW"}))    +    SUM(SUMIFS('GSTR-1 By Customer'!$S:$S, 'GSTR-1 By Customer'!$B:$B, I$1, 'GSTR-1 By Customer'!$A:$A, "R*", 'GSTR-1 By Customer'!$AA:$AA, "N", 'GSTR-1 By Customer'!$D:$D, {"R","DE","SEWP","SEWOP","CBW"}))</f>
        <v>0</v>
      </c>
      <c r="J69" s="52" t="n">
        <f aca="false">SUM(SUMIFS('GSTR-1 By Customer'!$S:$S, 'GSTR-1 By Customer'!$B:$B, J$1, 'GSTR-1 By Customer'!$A:$A, "C*", 'GSTR-1 By Customer'!$AA:$AA, "N", 'GSTR-1 By Customer'!$D:$D, {"R","DE","SEWP","SEWOP","CBW"}))    +   SUM(SUMIFS('GSTR-1 By Customer'!$S:$S, 'GSTR-1 By Customer'!$B:$B, J$1, 'GSTR-1 By Customer'!$A:$A, "D*", 'GSTR-1 By Customer'!$AA:$AA, "N", 'GSTR-1 By Customer'!$D:$D, {"R","DE","SEWP","SEWOP","CBW"}))    +    SUM(SUMIFS('GSTR-1 By Customer'!$S:$S, 'GSTR-1 By Customer'!$B:$B, J$1, 'GSTR-1 By Customer'!$A:$A, "R*", 'GSTR-1 By Customer'!$AA:$AA, "N", 'GSTR-1 By Customer'!$D:$D, {"R","DE","SEWP","SEWOP","CBW"}))</f>
        <v>0</v>
      </c>
      <c r="K69" s="52" t="n">
        <f aca="false">SUM(SUMIFS('GSTR-1 By Customer'!$S:$S, 'GSTR-1 By Customer'!$B:$B, K$1, 'GSTR-1 By Customer'!$A:$A, "C*", 'GSTR-1 By Customer'!$AA:$AA, "N", 'GSTR-1 By Customer'!$D:$D, {"R","DE","SEWP","SEWOP","CBW"}))    +   SUM(SUMIFS('GSTR-1 By Customer'!$S:$S, 'GSTR-1 By Customer'!$B:$B, K$1, 'GSTR-1 By Customer'!$A:$A, "D*", 'GSTR-1 By Customer'!$AA:$AA, "N", 'GSTR-1 By Customer'!$D:$D, {"R","DE","SEWP","SEWOP","CBW"}))    +    SUM(SUMIFS('GSTR-1 By Customer'!$S:$S, 'GSTR-1 By Customer'!$B:$B, K$1, 'GSTR-1 By Customer'!$A:$A, "R*", 'GSTR-1 By Customer'!$AA:$AA, "N", 'GSTR-1 By Customer'!$D:$D, {"R","DE","SEWP","SEWOP","CBW"}))</f>
        <v>0</v>
      </c>
      <c r="L69" s="52" t="n">
        <f aca="false">SUM(SUMIFS('GSTR-1 By Customer'!$S:$S, 'GSTR-1 By Customer'!$B:$B, L$1, 'GSTR-1 By Customer'!$A:$A, "C*", 'GSTR-1 By Customer'!$AA:$AA, "N", 'GSTR-1 By Customer'!$D:$D, {"R","DE","SEWP","SEWOP","CBW"}))    +   SUM(SUMIFS('GSTR-1 By Customer'!$S:$S, 'GSTR-1 By Customer'!$B:$B, L$1, 'GSTR-1 By Customer'!$A:$A, "D*", 'GSTR-1 By Customer'!$AA:$AA, "N", 'GSTR-1 By Customer'!$D:$D, {"R","DE","SEWP","SEWOP","CBW"}))    +    SUM(SUMIFS('GSTR-1 By Customer'!$S:$S, 'GSTR-1 By Customer'!$B:$B, L$1, 'GSTR-1 By Customer'!$A:$A, "R*", 'GSTR-1 By Customer'!$AA:$AA, "N", 'GSTR-1 By Customer'!$D:$D, {"R","DE","SEWP","SEWOP","CBW"}))</f>
        <v>0</v>
      </c>
      <c r="M69" s="52" t="n">
        <f aca="false">SUM(SUMIFS('GSTR-1 By Customer'!$S:$S, 'GSTR-1 By Customer'!$B:$B, M$1, 'GSTR-1 By Customer'!$A:$A, "C*", 'GSTR-1 By Customer'!$AA:$AA, "N", 'GSTR-1 By Customer'!$D:$D, {"R","DE","SEWP","SEWOP","CBW"}))    +   SUM(SUMIFS('GSTR-1 By Customer'!$S:$S, 'GSTR-1 By Customer'!$B:$B, M$1, 'GSTR-1 By Customer'!$A:$A, "D*", 'GSTR-1 By Customer'!$AA:$AA, "N", 'GSTR-1 By Customer'!$D:$D, {"R","DE","SEWP","SEWOP","CBW"}))    +    SUM(SUMIFS('GSTR-1 By Customer'!$S:$S, 'GSTR-1 By Customer'!$B:$B, M$1, 'GSTR-1 By Customer'!$A:$A, "R*", 'GSTR-1 By Customer'!$AA:$AA, "N", 'GSTR-1 By Customer'!$D:$D, {"R","DE","SEWP","SEWOP","CBW"}))</f>
        <v>0</v>
      </c>
      <c r="N69" s="53" t="n">
        <f aca="false">SUM(B69:M69)</f>
        <v>0</v>
      </c>
    </row>
    <row r="70" customFormat="false" ht="15.75" hidden="false" customHeight="true" outlineLevel="0" collapsed="false">
      <c r="A70" s="54" t="s">
        <v>31</v>
      </c>
      <c r="B70" s="55" t="n">
        <f aca="false">SUM(SUMIFS('GSTR-1 By Customer'!$T:$T, 'GSTR-1 By Customer'!$B:$B, B$1, 'GSTR-1 By Customer'!$A:$A, "C*", 'GSTR-1 By Customer'!$AA:$AA, "N", 'GSTR-1 By Customer'!$D:$D, {"R","DE","SEWP","SEWOP","CBW"}))    +   SUM(SUMIFS('GSTR-1 By Customer'!$T:$T, 'GSTR-1 By Customer'!$B:$B, B$1, 'GSTR-1 By Customer'!$A:$A, "D*", 'GSTR-1 By Customer'!$AA:$AA, "N", 'GSTR-1 By Customer'!$D:$D, {"R","DE","SEWP","SEWOP","CBW"}))    +    SUM(SUMIFS('GSTR-1 By Customer'!$T:$T, 'GSTR-1 By Customer'!$B:$B, B$1, 'GSTR-1 By Customer'!$A:$A, "R*", 'GSTR-1 By Customer'!$AA:$AA, "N", 'GSTR-1 By Customer'!$D:$D, {"R","DE","SEWP","SEWOP","CBW"}))</f>
        <v>0</v>
      </c>
      <c r="C70" s="55" t="n">
        <f aca="false">SUM(SUMIFS('GSTR-1 By Customer'!$T:$T, 'GSTR-1 By Customer'!$B:$B, C$1, 'GSTR-1 By Customer'!$A:$A, "C*", 'GSTR-1 By Customer'!$AA:$AA, "N", 'GSTR-1 By Customer'!$D:$D, {"R","DE","SEWP","SEWOP","CBW"}))    +   SUM(SUMIFS('GSTR-1 By Customer'!$T:$T, 'GSTR-1 By Customer'!$B:$B, C$1, 'GSTR-1 By Customer'!$A:$A, "D*", 'GSTR-1 By Customer'!$AA:$AA, "N", 'GSTR-1 By Customer'!$D:$D, {"R","DE","SEWP","SEWOP","CBW"}))    +    SUM(SUMIFS('GSTR-1 By Customer'!$T:$T, 'GSTR-1 By Customer'!$B:$B, C$1, 'GSTR-1 By Customer'!$A:$A, "R*", 'GSTR-1 By Customer'!$AA:$AA, "N", 'GSTR-1 By Customer'!$D:$D, {"R","DE","SEWP","SEWOP","CBW"}))</f>
        <v>0</v>
      </c>
      <c r="D70" s="55" t="n">
        <f aca="false">SUM(SUMIFS('GSTR-1 By Customer'!$T:$T, 'GSTR-1 By Customer'!$B:$B, D$1, 'GSTR-1 By Customer'!$A:$A, "C*", 'GSTR-1 By Customer'!$AA:$AA, "N", 'GSTR-1 By Customer'!$D:$D, {"R","DE","SEWP","SEWOP","CBW"}))    +   SUM(SUMIFS('GSTR-1 By Customer'!$T:$T, 'GSTR-1 By Customer'!$B:$B, D$1, 'GSTR-1 By Customer'!$A:$A, "D*", 'GSTR-1 By Customer'!$AA:$AA, "N", 'GSTR-1 By Customer'!$D:$D, {"R","DE","SEWP","SEWOP","CBW"}))    +    SUM(SUMIFS('GSTR-1 By Customer'!$T:$T, 'GSTR-1 By Customer'!$B:$B, D$1, 'GSTR-1 By Customer'!$A:$A, "R*", 'GSTR-1 By Customer'!$AA:$AA, "N", 'GSTR-1 By Customer'!$D:$D, {"R","DE","SEWP","SEWOP","CBW"}))</f>
        <v>0</v>
      </c>
      <c r="E70" s="55" t="n">
        <f aca="false">SUM(SUMIFS('GSTR-1 By Customer'!$T:$T, 'GSTR-1 By Customer'!$B:$B, E$1, 'GSTR-1 By Customer'!$A:$A, "C*", 'GSTR-1 By Customer'!$AA:$AA, "N", 'GSTR-1 By Customer'!$D:$D, {"R","DE","SEWP","SEWOP","CBW"}))    +   SUM(SUMIFS('GSTR-1 By Customer'!$T:$T, 'GSTR-1 By Customer'!$B:$B, E$1, 'GSTR-1 By Customer'!$A:$A, "D*", 'GSTR-1 By Customer'!$AA:$AA, "N", 'GSTR-1 By Customer'!$D:$D, {"R","DE","SEWP","SEWOP","CBW"}))    +    SUM(SUMIFS('GSTR-1 By Customer'!$T:$T, 'GSTR-1 By Customer'!$B:$B, E$1, 'GSTR-1 By Customer'!$A:$A, "R*", 'GSTR-1 By Customer'!$AA:$AA, "N", 'GSTR-1 By Customer'!$D:$D, {"R","DE","SEWP","SEWOP","CBW"}))</f>
        <v>0</v>
      </c>
      <c r="F70" s="55" t="n">
        <f aca="false">SUM(SUMIFS('GSTR-1 By Customer'!$T:$T, 'GSTR-1 By Customer'!$B:$B, F$1, 'GSTR-1 By Customer'!$A:$A, "C*", 'GSTR-1 By Customer'!$AA:$AA, "N", 'GSTR-1 By Customer'!$D:$D, {"R","DE","SEWP","SEWOP","CBW"}))    +   SUM(SUMIFS('GSTR-1 By Customer'!$T:$T, 'GSTR-1 By Customer'!$B:$B, F$1, 'GSTR-1 By Customer'!$A:$A, "D*", 'GSTR-1 By Customer'!$AA:$AA, "N", 'GSTR-1 By Customer'!$D:$D, {"R","DE","SEWP","SEWOP","CBW"}))    +    SUM(SUMIFS('GSTR-1 By Customer'!$T:$T, 'GSTR-1 By Customer'!$B:$B, F$1, 'GSTR-1 By Customer'!$A:$A, "R*", 'GSTR-1 By Customer'!$AA:$AA, "N", 'GSTR-1 By Customer'!$D:$D, {"R","DE","SEWP","SEWOP","CBW"}))</f>
        <v>0</v>
      </c>
      <c r="G70" s="55" t="n">
        <f aca="false">SUM(SUMIFS('GSTR-1 By Customer'!$T:$T, 'GSTR-1 By Customer'!$B:$B, G$1, 'GSTR-1 By Customer'!$A:$A, "C*", 'GSTR-1 By Customer'!$AA:$AA, "N", 'GSTR-1 By Customer'!$D:$D, {"R","DE","SEWP","SEWOP","CBW"}))    +   SUM(SUMIFS('GSTR-1 By Customer'!$T:$T, 'GSTR-1 By Customer'!$B:$B, G$1, 'GSTR-1 By Customer'!$A:$A, "D*", 'GSTR-1 By Customer'!$AA:$AA, "N", 'GSTR-1 By Customer'!$D:$D, {"R","DE","SEWP","SEWOP","CBW"}))    +    SUM(SUMIFS('GSTR-1 By Customer'!$T:$T, 'GSTR-1 By Customer'!$B:$B, G$1, 'GSTR-1 By Customer'!$A:$A, "R*", 'GSTR-1 By Customer'!$AA:$AA, "N", 'GSTR-1 By Customer'!$D:$D, {"R","DE","SEWP","SEWOP","CBW"}))</f>
        <v>0</v>
      </c>
      <c r="H70" s="55" t="n">
        <f aca="false">SUM(SUMIFS('GSTR-1 By Customer'!$T:$T, 'GSTR-1 By Customer'!$B:$B, H$1, 'GSTR-1 By Customer'!$A:$A, "C*", 'GSTR-1 By Customer'!$AA:$AA, "N", 'GSTR-1 By Customer'!$D:$D, {"R","DE","SEWP","SEWOP","CBW"}))    +   SUM(SUMIFS('GSTR-1 By Customer'!$T:$T, 'GSTR-1 By Customer'!$B:$B, H$1, 'GSTR-1 By Customer'!$A:$A, "D*", 'GSTR-1 By Customer'!$AA:$AA, "N", 'GSTR-1 By Customer'!$D:$D, {"R","DE","SEWP","SEWOP","CBW"}))    +    SUM(SUMIFS('GSTR-1 By Customer'!$T:$T, 'GSTR-1 By Customer'!$B:$B, H$1, 'GSTR-1 By Customer'!$A:$A, "R*", 'GSTR-1 By Customer'!$AA:$AA, "N", 'GSTR-1 By Customer'!$D:$D, {"R","DE","SEWP","SEWOP","CBW"}))</f>
        <v>0</v>
      </c>
      <c r="I70" s="55" t="n">
        <f aca="false">SUM(SUMIFS('GSTR-1 By Customer'!$T:$T, 'GSTR-1 By Customer'!$B:$B, I$1, 'GSTR-1 By Customer'!$A:$A, "C*", 'GSTR-1 By Customer'!$AA:$AA, "N", 'GSTR-1 By Customer'!$D:$D, {"R","DE","SEWP","SEWOP","CBW"}))    +   SUM(SUMIFS('GSTR-1 By Customer'!$T:$T, 'GSTR-1 By Customer'!$B:$B, I$1, 'GSTR-1 By Customer'!$A:$A, "D*", 'GSTR-1 By Customer'!$AA:$AA, "N", 'GSTR-1 By Customer'!$D:$D, {"R","DE","SEWP","SEWOP","CBW"}))    +    SUM(SUMIFS('GSTR-1 By Customer'!$T:$T, 'GSTR-1 By Customer'!$B:$B, I$1, 'GSTR-1 By Customer'!$A:$A, "R*", 'GSTR-1 By Customer'!$AA:$AA, "N", 'GSTR-1 By Customer'!$D:$D, {"R","DE","SEWP","SEWOP","CBW"}))</f>
        <v>0</v>
      </c>
      <c r="J70" s="55" t="n">
        <f aca="false">SUM(SUMIFS('GSTR-1 By Customer'!$T:$T, 'GSTR-1 By Customer'!$B:$B, J$1, 'GSTR-1 By Customer'!$A:$A, "C*", 'GSTR-1 By Customer'!$AA:$AA, "N", 'GSTR-1 By Customer'!$D:$D, {"R","DE","SEWP","SEWOP","CBW"}))    +   SUM(SUMIFS('GSTR-1 By Customer'!$T:$T, 'GSTR-1 By Customer'!$B:$B, J$1, 'GSTR-1 By Customer'!$A:$A, "D*", 'GSTR-1 By Customer'!$AA:$AA, "N", 'GSTR-1 By Customer'!$D:$D, {"R","DE","SEWP","SEWOP","CBW"}))    +    SUM(SUMIFS('GSTR-1 By Customer'!$T:$T, 'GSTR-1 By Customer'!$B:$B, J$1, 'GSTR-1 By Customer'!$A:$A, "R*", 'GSTR-1 By Customer'!$AA:$AA, "N", 'GSTR-1 By Customer'!$D:$D, {"R","DE","SEWP","SEWOP","CBW"}))</f>
        <v>0</v>
      </c>
      <c r="K70" s="55" t="n">
        <f aca="false">SUM(SUMIFS('GSTR-1 By Customer'!$T:$T, 'GSTR-1 By Customer'!$B:$B, K$1, 'GSTR-1 By Customer'!$A:$A, "C*", 'GSTR-1 By Customer'!$AA:$AA, "N", 'GSTR-1 By Customer'!$D:$D, {"R","DE","SEWP","SEWOP","CBW"}))    +   SUM(SUMIFS('GSTR-1 By Customer'!$T:$T, 'GSTR-1 By Customer'!$B:$B, K$1, 'GSTR-1 By Customer'!$A:$A, "D*", 'GSTR-1 By Customer'!$AA:$AA, "N", 'GSTR-1 By Customer'!$D:$D, {"R","DE","SEWP","SEWOP","CBW"}))    +    SUM(SUMIFS('GSTR-1 By Customer'!$T:$T, 'GSTR-1 By Customer'!$B:$B, K$1, 'GSTR-1 By Customer'!$A:$A, "R*", 'GSTR-1 By Customer'!$AA:$AA, "N", 'GSTR-1 By Customer'!$D:$D, {"R","DE","SEWP","SEWOP","CBW"}))</f>
        <v>0</v>
      </c>
      <c r="L70" s="55" t="n">
        <f aca="false">SUM(SUMIFS('GSTR-1 By Customer'!$T:$T, 'GSTR-1 By Customer'!$B:$B, L$1, 'GSTR-1 By Customer'!$A:$A, "C*", 'GSTR-1 By Customer'!$AA:$AA, "N", 'GSTR-1 By Customer'!$D:$D, {"R","DE","SEWP","SEWOP","CBW"}))    +   SUM(SUMIFS('GSTR-1 By Customer'!$T:$T, 'GSTR-1 By Customer'!$B:$B, L$1, 'GSTR-1 By Customer'!$A:$A, "D*", 'GSTR-1 By Customer'!$AA:$AA, "N", 'GSTR-1 By Customer'!$D:$D, {"R","DE","SEWP","SEWOP","CBW"}))    +    SUM(SUMIFS('GSTR-1 By Customer'!$T:$T, 'GSTR-1 By Customer'!$B:$B, L$1, 'GSTR-1 By Customer'!$A:$A, "R*", 'GSTR-1 By Customer'!$AA:$AA, "N", 'GSTR-1 By Customer'!$D:$D, {"R","DE","SEWP","SEWOP","CBW"}))</f>
        <v>0</v>
      </c>
      <c r="M70" s="55" t="n">
        <f aca="false">SUM(SUMIFS('GSTR-1 By Customer'!$T:$T, 'GSTR-1 By Customer'!$B:$B, M$1, 'GSTR-1 By Customer'!$A:$A, "C*", 'GSTR-1 By Customer'!$AA:$AA, "N", 'GSTR-1 By Customer'!$D:$D, {"R","DE","SEWP","SEWOP","CBW"}))    +   SUM(SUMIFS('GSTR-1 By Customer'!$T:$T, 'GSTR-1 By Customer'!$B:$B, M$1, 'GSTR-1 By Customer'!$A:$A, "D*", 'GSTR-1 By Customer'!$AA:$AA, "N", 'GSTR-1 By Customer'!$D:$D, {"R","DE","SEWP","SEWOP","CBW"}))    +    SUM(SUMIFS('GSTR-1 By Customer'!$T:$T, 'GSTR-1 By Customer'!$B:$B, M$1, 'GSTR-1 By Customer'!$A:$A, "R*", 'GSTR-1 By Customer'!$AA:$AA, "N", 'GSTR-1 By Customer'!$D:$D, {"R","DE","SEWP","SEWOP","CBW"}))</f>
        <v>0</v>
      </c>
      <c r="N70" s="56" t="n">
        <f aca="false">SUM(B70:M70)</f>
        <v>0</v>
      </c>
    </row>
    <row r="71" customFormat="false" ht="15.75" hidden="false" customHeight="true" outlineLevel="0" collapsed="false"/>
    <row r="72" customFormat="false" ht="15.75" hidden="false" customHeight="true" outlineLevel="0" collapsed="false">
      <c r="A72" s="50" t="str">
        <f aca="false">CONCATENATE("Summary calculated by Govt. Portal: ", LEFT('Raw Data Consolidated'!A$35, FIND("|", 'Raw Data Consolidated'!A$35)-1))</f>
        <v>Summary calculated by Govt. Portal: Credit/Debit Notes - 9B (Unregistered) </v>
      </c>
      <c r="B72" s="50"/>
      <c r="C72" s="50"/>
      <c r="D72" s="50"/>
      <c r="E72" s="50"/>
      <c r="F72" s="50"/>
      <c r="G72" s="50"/>
      <c r="H72" s="50"/>
      <c r="I72" s="50"/>
      <c r="J72" s="50"/>
      <c r="K72" s="50"/>
      <c r="L72" s="50"/>
      <c r="M72" s="50"/>
      <c r="N72" s="50"/>
    </row>
    <row r="73" customFormat="false" ht="15" hidden="false" customHeight="false" outlineLevel="0" collapsed="false">
      <c r="A73" s="51" t="str">
        <f aca="false">RIGHT('Raw Data Consolidated'!A35,LEN('Raw Data Consolidated'!A35)-FIND("|",'Raw Data Consolidated'!A35)-1)</f>
        <v>Taxable Value</v>
      </c>
      <c r="B73" s="52" t="n">
        <f aca="false">'Raw Data Consolidated'!B35</f>
        <v>0</v>
      </c>
      <c r="C73" s="52" t="n">
        <f aca="false">'Raw Data Consolidated'!C35</f>
        <v>0</v>
      </c>
      <c r="D73" s="52" t="n">
        <f aca="false">'Raw Data Consolidated'!D35</f>
        <v>0</v>
      </c>
      <c r="E73" s="52" t="n">
        <f aca="false">'Raw Data Consolidated'!E35</f>
        <v>0</v>
      </c>
      <c r="F73" s="52" t="n">
        <f aca="false">'Raw Data Consolidated'!F35</f>
        <v>0</v>
      </c>
      <c r="G73" s="52" t="n">
        <f aca="false">'Raw Data Consolidated'!G35</f>
        <v>0</v>
      </c>
      <c r="H73" s="52" t="n">
        <f aca="false">'Raw Data Consolidated'!H35</f>
        <v>0</v>
      </c>
      <c r="I73" s="52" t="n">
        <f aca="false">'Raw Data Consolidated'!I35</f>
        <v>0</v>
      </c>
      <c r="J73" s="52" t="n">
        <f aca="false">'Raw Data Consolidated'!J35</f>
        <v>0</v>
      </c>
      <c r="K73" s="52" t="n">
        <f aca="false">'Raw Data Consolidated'!K35</f>
        <v>0</v>
      </c>
      <c r="L73" s="52" t="n">
        <f aca="false">'Raw Data Consolidated'!L35</f>
        <v>0</v>
      </c>
      <c r="M73" s="52" t="n">
        <f aca="false">'Raw Data Consolidated'!M35</f>
        <v>0</v>
      </c>
      <c r="N73" s="53" t="n">
        <f aca="false">SUM(B73:M73)</f>
        <v>0</v>
      </c>
    </row>
    <row r="74" customFormat="false" ht="15" hidden="false" customHeight="false" outlineLevel="0" collapsed="false">
      <c r="A74" s="51" t="str">
        <f aca="false">RIGHT('Raw Data Consolidated'!A36,LEN('Raw Data Consolidated'!A36)-FIND("|",'Raw Data Consolidated'!A36)-1)</f>
        <v>IGST</v>
      </c>
      <c r="B74" s="52" t="n">
        <f aca="false">'Raw Data Consolidated'!B36</f>
        <v>0</v>
      </c>
      <c r="C74" s="52" t="n">
        <f aca="false">'Raw Data Consolidated'!C36</f>
        <v>0</v>
      </c>
      <c r="D74" s="52" t="n">
        <f aca="false">'Raw Data Consolidated'!D36</f>
        <v>0</v>
      </c>
      <c r="E74" s="52" t="n">
        <f aca="false">'Raw Data Consolidated'!E36</f>
        <v>0</v>
      </c>
      <c r="F74" s="52" t="n">
        <f aca="false">'Raw Data Consolidated'!F36</f>
        <v>0</v>
      </c>
      <c r="G74" s="52" t="n">
        <f aca="false">'Raw Data Consolidated'!G36</f>
        <v>0</v>
      </c>
      <c r="H74" s="52" t="n">
        <f aca="false">'Raw Data Consolidated'!H36</f>
        <v>0</v>
      </c>
      <c r="I74" s="52" t="n">
        <f aca="false">'Raw Data Consolidated'!I36</f>
        <v>0</v>
      </c>
      <c r="J74" s="52" t="n">
        <f aca="false">'Raw Data Consolidated'!J36</f>
        <v>0</v>
      </c>
      <c r="K74" s="52" t="n">
        <f aca="false">'Raw Data Consolidated'!K36</f>
        <v>0</v>
      </c>
      <c r="L74" s="52" t="n">
        <f aca="false">'Raw Data Consolidated'!L36</f>
        <v>0</v>
      </c>
      <c r="M74" s="52" t="n">
        <f aca="false">'Raw Data Consolidated'!M36</f>
        <v>0</v>
      </c>
      <c r="N74" s="53" t="n">
        <f aca="false">SUM(B74:M74)</f>
        <v>0</v>
      </c>
    </row>
    <row r="75" customFormat="false" ht="15.75" hidden="false" customHeight="true" outlineLevel="0" collapsed="false">
      <c r="A75" s="54" t="str">
        <f aca="false">RIGHT('Raw Data Consolidated'!A37,LEN('Raw Data Consolidated'!A37)-FIND("|",'Raw Data Consolidated'!A37)-1)</f>
        <v>Cess</v>
      </c>
      <c r="B75" s="55" t="n">
        <f aca="false">'Raw Data Consolidated'!B37</f>
        <v>0</v>
      </c>
      <c r="C75" s="55" t="n">
        <f aca="false">'Raw Data Consolidated'!C37</f>
        <v>0</v>
      </c>
      <c r="D75" s="55" t="n">
        <f aca="false">'Raw Data Consolidated'!D37</f>
        <v>0</v>
      </c>
      <c r="E75" s="55" t="n">
        <f aca="false">'Raw Data Consolidated'!E37</f>
        <v>0</v>
      </c>
      <c r="F75" s="55" t="n">
        <f aca="false">'Raw Data Consolidated'!F37</f>
        <v>0</v>
      </c>
      <c r="G75" s="55" t="n">
        <f aca="false">'Raw Data Consolidated'!G37</f>
        <v>0</v>
      </c>
      <c r="H75" s="55" t="n">
        <f aca="false">'Raw Data Consolidated'!H37</f>
        <v>0</v>
      </c>
      <c r="I75" s="55" t="n">
        <f aca="false">'Raw Data Consolidated'!I37</f>
        <v>0</v>
      </c>
      <c r="J75" s="55" t="n">
        <f aca="false">'Raw Data Consolidated'!J37</f>
        <v>0</v>
      </c>
      <c r="K75" s="55" t="n">
        <f aca="false">'Raw Data Consolidated'!K37</f>
        <v>0</v>
      </c>
      <c r="L75" s="55" t="n">
        <f aca="false">'Raw Data Consolidated'!L37</f>
        <v>0</v>
      </c>
      <c r="M75" s="55" t="n">
        <f aca="false">'Raw Data Consolidated'!M37</f>
        <v>0</v>
      </c>
      <c r="N75" s="56" t="n">
        <f aca="false">SUM(B75:M75)</f>
        <v>0</v>
      </c>
    </row>
    <row r="76" customFormat="false" ht="15.75" hidden="false" customHeight="true" outlineLevel="0" collapsed="false"/>
    <row r="77" customFormat="false" ht="15.75" hidden="false" customHeight="true" outlineLevel="0" collapsed="false">
      <c r="A77" s="63" t="str">
        <f aca="false">CONCATENATE("Summary calculated by GSTZen: ", LEFT('Raw Data Consolidated'!A$35, FIND("|", 'Raw Data Consolidated'!A$35)-1))</f>
        <v>Summary calculated by GSTZen: Credit/Debit Notes - 9B (Unregistered) </v>
      </c>
      <c r="B77" s="63"/>
      <c r="C77" s="63"/>
      <c r="D77" s="63"/>
      <c r="E77" s="63"/>
      <c r="F77" s="63"/>
      <c r="G77" s="63"/>
      <c r="H77" s="63"/>
      <c r="I77" s="63"/>
      <c r="J77" s="63"/>
      <c r="K77" s="63"/>
      <c r="L77" s="63"/>
      <c r="M77" s="63"/>
      <c r="N77" s="63"/>
    </row>
    <row r="78" customFormat="false" ht="15" hidden="false" customHeight="false" outlineLevel="0" collapsed="false">
      <c r="A78" s="51" t="s">
        <v>27</v>
      </c>
      <c r="B78" s="52" t="n">
        <f aca="false">SUM(SUMIFS('GSTR-1 By Customer'!$P:$P, 'GSTR-1 By Customer'!$B:$B, B$1, 'GSTR-1 By Customer'!$A:$A, "C*", 'GSTR-1 By Customer'!$AA:$AA, "N", 'GSTR-1 By Customer'!$D:$D, {"B2CS","B2CL","EXPWPAY","EXPWOPAY"}))    +   SUM(SUMIFS('GSTR-1 By Customer'!$P:$P, 'GSTR-1 By Customer'!$B:$B, B$1, 'GSTR-1 By Customer'!$A:$A, "D*", 'GSTR-1 By Customer'!$AA:$AA, "N", 'GSTR-1 By Customer'!$D:$D, {"B2CS","B2CL","EXPWPAY","EXPWOPAY"}))    +    SUM(SUMIFS('GSTR-1 By Customer'!$P:$P, 'GSTR-1 By Customer'!$B:$B, B$1, 'GSTR-1 By Customer'!$A:$A, "R*", 'GSTR-1 By Customer'!$AA:$AA, "N", 'GSTR-1 By Customer'!$D:$D, {"B2CS","B2CL","EXPWPAY","EXPWOPAY"}))</f>
        <v>0</v>
      </c>
      <c r="C78" s="52" t="n">
        <f aca="false">SUM(SUMIFS('GSTR-1 By Customer'!$P:$P, 'GSTR-1 By Customer'!$B:$B, C$1, 'GSTR-1 By Customer'!$A:$A, "C*", 'GSTR-1 By Customer'!$AA:$AA, "N", 'GSTR-1 By Customer'!$D:$D, {"B2CS","B2CL","EXPWPAY","EXPWOPAY"}))    +   SUM(SUMIFS('GSTR-1 By Customer'!$P:$P, 'GSTR-1 By Customer'!$B:$B, C$1, 'GSTR-1 By Customer'!$A:$A, "D*", 'GSTR-1 By Customer'!$AA:$AA, "N", 'GSTR-1 By Customer'!$D:$D, {"B2CS","B2CL","EXPWPAY","EXPWOPAY"}))    +    SUM(SUMIFS('GSTR-1 By Customer'!$P:$P, 'GSTR-1 By Customer'!$B:$B, C$1, 'GSTR-1 By Customer'!$A:$A, "R*", 'GSTR-1 By Customer'!$AA:$AA, "N", 'GSTR-1 By Customer'!$D:$D, {"B2CS","B2CL","EXPWPAY","EXPWOPAY"}))</f>
        <v>0</v>
      </c>
      <c r="D78" s="52" t="n">
        <f aca="false">SUM(SUMIFS('GSTR-1 By Customer'!$P:$P, 'GSTR-1 By Customer'!$B:$B, D$1, 'GSTR-1 By Customer'!$A:$A, "C*", 'GSTR-1 By Customer'!$AA:$AA, "N", 'GSTR-1 By Customer'!$D:$D, {"B2CS","B2CL","EXPWPAY","EXPWOPAY"}))    +   SUM(SUMIFS('GSTR-1 By Customer'!$P:$P, 'GSTR-1 By Customer'!$B:$B, D$1, 'GSTR-1 By Customer'!$A:$A, "D*", 'GSTR-1 By Customer'!$AA:$AA, "N", 'GSTR-1 By Customer'!$D:$D, {"B2CS","B2CL","EXPWPAY","EXPWOPAY"}))    +    SUM(SUMIFS('GSTR-1 By Customer'!$P:$P, 'GSTR-1 By Customer'!$B:$B, D$1, 'GSTR-1 By Customer'!$A:$A, "R*", 'GSTR-1 By Customer'!$AA:$AA, "N", 'GSTR-1 By Customer'!$D:$D, {"B2CS","B2CL","EXPWPAY","EXPWOPAY"}))</f>
        <v>0</v>
      </c>
      <c r="E78" s="52" t="n">
        <f aca="false">SUM(SUMIFS('GSTR-1 By Customer'!$P:$P, 'GSTR-1 By Customer'!$B:$B, E$1, 'GSTR-1 By Customer'!$A:$A, "C*", 'GSTR-1 By Customer'!$AA:$AA, "N", 'GSTR-1 By Customer'!$D:$D, {"B2CS","B2CL","EXPWPAY","EXPWOPAY"}))    +   SUM(SUMIFS('GSTR-1 By Customer'!$P:$P, 'GSTR-1 By Customer'!$B:$B, E$1, 'GSTR-1 By Customer'!$A:$A, "D*", 'GSTR-1 By Customer'!$AA:$AA, "N", 'GSTR-1 By Customer'!$D:$D, {"B2CS","B2CL","EXPWPAY","EXPWOPAY"}))    +    SUM(SUMIFS('GSTR-1 By Customer'!$P:$P, 'GSTR-1 By Customer'!$B:$B, E$1, 'GSTR-1 By Customer'!$A:$A, "R*", 'GSTR-1 By Customer'!$AA:$AA, "N", 'GSTR-1 By Customer'!$D:$D, {"B2CS","B2CL","EXPWPAY","EXPWOPAY"}))</f>
        <v>0</v>
      </c>
      <c r="F78" s="52" t="n">
        <f aca="false">SUM(SUMIFS('GSTR-1 By Customer'!$P:$P, 'GSTR-1 By Customer'!$B:$B, F$1, 'GSTR-1 By Customer'!$A:$A, "C*", 'GSTR-1 By Customer'!$AA:$AA, "N", 'GSTR-1 By Customer'!$D:$D, {"B2CS","B2CL","EXPWPAY","EXPWOPAY"}))    +   SUM(SUMIFS('GSTR-1 By Customer'!$P:$P, 'GSTR-1 By Customer'!$B:$B, F$1, 'GSTR-1 By Customer'!$A:$A, "D*", 'GSTR-1 By Customer'!$AA:$AA, "N", 'GSTR-1 By Customer'!$D:$D, {"B2CS","B2CL","EXPWPAY","EXPWOPAY"}))    +    SUM(SUMIFS('GSTR-1 By Customer'!$P:$P, 'GSTR-1 By Customer'!$B:$B, F$1, 'GSTR-1 By Customer'!$A:$A, "R*", 'GSTR-1 By Customer'!$AA:$AA, "N", 'GSTR-1 By Customer'!$D:$D, {"B2CS","B2CL","EXPWPAY","EXPWOPAY"}))</f>
        <v>0</v>
      </c>
      <c r="G78" s="52" t="n">
        <f aca="false">SUM(SUMIFS('GSTR-1 By Customer'!$P:$P, 'GSTR-1 By Customer'!$B:$B, G$1, 'GSTR-1 By Customer'!$A:$A, "C*", 'GSTR-1 By Customer'!$AA:$AA, "N", 'GSTR-1 By Customer'!$D:$D, {"B2CS","B2CL","EXPWPAY","EXPWOPAY"}))    +   SUM(SUMIFS('GSTR-1 By Customer'!$P:$P, 'GSTR-1 By Customer'!$B:$B, G$1, 'GSTR-1 By Customer'!$A:$A, "D*", 'GSTR-1 By Customer'!$AA:$AA, "N", 'GSTR-1 By Customer'!$D:$D, {"B2CS","B2CL","EXPWPAY","EXPWOPAY"}))    +    SUM(SUMIFS('GSTR-1 By Customer'!$P:$P, 'GSTR-1 By Customer'!$B:$B, G$1, 'GSTR-1 By Customer'!$A:$A, "R*", 'GSTR-1 By Customer'!$AA:$AA, "N", 'GSTR-1 By Customer'!$D:$D, {"B2CS","B2CL","EXPWPAY","EXPWOPAY"}))</f>
        <v>0</v>
      </c>
      <c r="H78" s="52" t="n">
        <f aca="false">SUM(SUMIFS('GSTR-1 By Customer'!$P:$P, 'GSTR-1 By Customer'!$B:$B, H$1, 'GSTR-1 By Customer'!$A:$A, "C*", 'GSTR-1 By Customer'!$AA:$AA, "N", 'GSTR-1 By Customer'!$D:$D, {"B2CS","B2CL","EXPWPAY","EXPWOPAY"}))    +   SUM(SUMIFS('GSTR-1 By Customer'!$P:$P, 'GSTR-1 By Customer'!$B:$B, H$1, 'GSTR-1 By Customer'!$A:$A, "D*", 'GSTR-1 By Customer'!$AA:$AA, "N", 'GSTR-1 By Customer'!$D:$D, {"B2CS","B2CL","EXPWPAY","EXPWOPAY"}))    +    SUM(SUMIFS('GSTR-1 By Customer'!$P:$P, 'GSTR-1 By Customer'!$B:$B, H$1, 'GSTR-1 By Customer'!$A:$A, "R*", 'GSTR-1 By Customer'!$AA:$AA, "N", 'GSTR-1 By Customer'!$D:$D, {"B2CS","B2CL","EXPWPAY","EXPWOPAY"}))</f>
        <v>0</v>
      </c>
      <c r="I78" s="52" t="n">
        <f aca="false">SUM(SUMIFS('GSTR-1 By Customer'!$P:$P, 'GSTR-1 By Customer'!$B:$B, I$1, 'GSTR-1 By Customer'!$A:$A, "C*", 'GSTR-1 By Customer'!$AA:$AA, "N", 'GSTR-1 By Customer'!$D:$D, {"B2CS","B2CL","EXPWPAY","EXPWOPAY"}))    +   SUM(SUMIFS('GSTR-1 By Customer'!$P:$P, 'GSTR-1 By Customer'!$B:$B, I$1, 'GSTR-1 By Customer'!$A:$A, "D*", 'GSTR-1 By Customer'!$AA:$AA, "N", 'GSTR-1 By Customer'!$D:$D, {"B2CS","B2CL","EXPWPAY","EXPWOPAY"}))    +    SUM(SUMIFS('GSTR-1 By Customer'!$P:$P, 'GSTR-1 By Customer'!$B:$B, I$1, 'GSTR-1 By Customer'!$A:$A, "R*", 'GSTR-1 By Customer'!$AA:$AA, "N", 'GSTR-1 By Customer'!$D:$D, {"B2CS","B2CL","EXPWPAY","EXPWOPAY"}))</f>
        <v>0</v>
      </c>
      <c r="J78" s="52" t="n">
        <f aca="false">SUM(SUMIFS('GSTR-1 By Customer'!$P:$P, 'GSTR-1 By Customer'!$B:$B, J$1, 'GSTR-1 By Customer'!$A:$A, "C*", 'GSTR-1 By Customer'!$AA:$AA, "N", 'GSTR-1 By Customer'!$D:$D, {"B2CS","B2CL","EXPWPAY","EXPWOPAY"}))    +   SUM(SUMIFS('GSTR-1 By Customer'!$P:$P, 'GSTR-1 By Customer'!$B:$B, J$1, 'GSTR-1 By Customer'!$A:$A, "D*", 'GSTR-1 By Customer'!$AA:$AA, "N", 'GSTR-1 By Customer'!$D:$D, {"B2CS","B2CL","EXPWPAY","EXPWOPAY"}))    +    SUM(SUMIFS('GSTR-1 By Customer'!$P:$P, 'GSTR-1 By Customer'!$B:$B, J$1, 'GSTR-1 By Customer'!$A:$A, "R*", 'GSTR-1 By Customer'!$AA:$AA, "N", 'GSTR-1 By Customer'!$D:$D, {"B2CS","B2CL","EXPWPAY","EXPWOPAY"}))</f>
        <v>0</v>
      </c>
      <c r="K78" s="52" t="n">
        <f aca="false">SUM(SUMIFS('GSTR-1 By Customer'!$P:$P, 'GSTR-1 By Customer'!$B:$B, K$1, 'GSTR-1 By Customer'!$A:$A, "C*", 'GSTR-1 By Customer'!$AA:$AA, "N", 'GSTR-1 By Customer'!$D:$D, {"B2CS","B2CL","EXPWPAY","EXPWOPAY"}))    +   SUM(SUMIFS('GSTR-1 By Customer'!$P:$P, 'GSTR-1 By Customer'!$B:$B, K$1, 'GSTR-1 By Customer'!$A:$A, "D*", 'GSTR-1 By Customer'!$AA:$AA, "N", 'GSTR-1 By Customer'!$D:$D, {"B2CS","B2CL","EXPWPAY","EXPWOPAY"}))    +    SUM(SUMIFS('GSTR-1 By Customer'!$P:$P, 'GSTR-1 By Customer'!$B:$B, K$1, 'GSTR-1 By Customer'!$A:$A, "R*", 'GSTR-1 By Customer'!$AA:$AA, "N", 'GSTR-1 By Customer'!$D:$D, {"B2CS","B2CL","EXPWPAY","EXPWOPAY"}))</f>
        <v>0</v>
      </c>
      <c r="L78" s="52" t="n">
        <f aca="false">SUM(SUMIFS('GSTR-1 By Customer'!$P:$P, 'GSTR-1 By Customer'!$B:$B, L$1, 'GSTR-1 By Customer'!$A:$A, "C*", 'GSTR-1 By Customer'!$AA:$AA, "N", 'GSTR-1 By Customer'!$D:$D, {"B2CS","B2CL","EXPWPAY","EXPWOPAY"}))    +   SUM(SUMIFS('GSTR-1 By Customer'!$P:$P, 'GSTR-1 By Customer'!$B:$B, L$1, 'GSTR-1 By Customer'!$A:$A, "D*", 'GSTR-1 By Customer'!$AA:$AA, "N", 'GSTR-1 By Customer'!$D:$D, {"B2CS","B2CL","EXPWPAY","EXPWOPAY"}))    +    SUM(SUMIFS('GSTR-1 By Customer'!$P:$P, 'GSTR-1 By Customer'!$B:$B, L$1, 'GSTR-1 By Customer'!$A:$A, "R*", 'GSTR-1 By Customer'!$AA:$AA, "N", 'GSTR-1 By Customer'!$D:$D, {"B2CS","B2CL","EXPWPAY","EXPWOPAY"}))</f>
        <v>0</v>
      </c>
      <c r="M78" s="52" t="n">
        <f aca="false">SUM(SUMIFS('GSTR-1 By Customer'!$P:$P, 'GSTR-1 By Customer'!$B:$B, M$1, 'GSTR-1 By Customer'!$A:$A, "C*", 'GSTR-1 By Customer'!$AA:$AA, "N", 'GSTR-1 By Customer'!$D:$D, {"B2CS","B2CL","EXPWPAY","EXPWOPAY"}))    +   SUM(SUMIFS('GSTR-1 By Customer'!$P:$P, 'GSTR-1 By Customer'!$B:$B, M$1, 'GSTR-1 By Customer'!$A:$A, "D*", 'GSTR-1 By Customer'!$AA:$AA, "N", 'GSTR-1 By Customer'!$D:$D, {"B2CS","B2CL","EXPWPAY","EXPWOPAY"}))    +    SUM(SUMIFS('GSTR-1 By Customer'!$P:$P, 'GSTR-1 By Customer'!$B:$B, M$1, 'GSTR-1 By Customer'!$A:$A, "R*", 'GSTR-1 By Customer'!$AA:$AA, "N", 'GSTR-1 By Customer'!$D:$D, {"B2CS","B2CL","EXPWPAY","EXPWOPAY"}))</f>
        <v>0</v>
      </c>
      <c r="N78" s="53" t="n">
        <f aca="false">SUM(B78:M78)</f>
        <v>0</v>
      </c>
    </row>
    <row r="79" customFormat="false" ht="15" hidden="false" customHeight="false" outlineLevel="0" collapsed="false">
      <c r="A79" s="51" t="s">
        <v>28</v>
      </c>
      <c r="B79" s="52" t="n">
        <f aca="false">SUM(SUMIFS('GSTR-1 By Customer'!$Q:$Q, 'GSTR-1 By Customer'!$B:$B, B$1, 'GSTR-1 By Customer'!$A:$A, "C*", 'GSTR-1 By Customer'!$AA:$AA, "N", 'GSTR-1 By Customer'!$D:$D, {"B2CS","B2CL","EXPWPAY","EXPWOPAY"}))    +   SUM(SUMIFS('GSTR-1 By Customer'!$Q:$Q, 'GSTR-1 By Customer'!$B:$B, B$1, 'GSTR-1 By Customer'!$A:$A, "D*", 'GSTR-1 By Customer'!$AA:$AA, "N", 'GSTR-1 By Customer'!$D:$D, {"B2CS","B2CL","EXPWPAY","EXPWOPAY"}))    +    SUM(SUMIFS('GSTR-1 By Customer'!$Q:$Q, 'GSTR-1 By Customer'!$B:$B, B$1, 'GSTR-1 By Customer'!$A:$A, "R*", 'GSTR-1 By Customer'!$AA:$AA, "N", 'GSTR-1 By Customer'!$D:$D, {"B2CS","B2CL","EXPWPAY","EXPWOPAY"}))</f>
        <v>0</v>
      </c>
      <c r="C79" s="52" t="n">
        <f aca="false">SUM(SUMIFS('GSTR-1 By Customer'!$Q:$Q, 'GSTR-1 By Customer'!$B:$B, C$1, 'GSTR-1 By Customer'!$A:$A, "C*", 'GSTR-1 By Customer'!$AA:$AA, "N", 'GSTR-1 By Customer'!$D:$D, {"B2CS","B2CL","EXPWPAY","EXPWOPAY"}))    +   SUM(SUMIFS('GSTR-1 By Customer'!$Q:$Q, 'GSTR-1 By Customer'!$B:$B, C$1, 'GSTR-1 By Customer'!$A:$A, "D*", 'GSTR-1 By Customer'!$AA:$AA, "N", 'GSTR-1 By Customer'!$D:$D, {"B2CS","B2CL","EXPWPAY","EXPWOPAY"}))    +    SUM(SUMIFS('GSTR-1 By Customer'!$Q:$Q, 'GSTR-1 By Customer'!$B:$B, C$1, 'GSTR-1 By Customer'!$A:$A, "R*", 'GSTR-1 By Customer'!$AA:$AA, "N", 'GSTR-1 By Customer'!$D:$D, {"B2CS","B2CL","EXPWPAY","EXPWOPAY"}))</f>
        <v>0</v>
      </c>
      <c r="D79" s="52" t="n">
        <f aca="false">SUM(SUMIFS('GSTR-1 By Customer'!$Q:$Q, 'GSTR-1 By Customer'!$B:$B, D$1, 'GSTR-1 By Customer'!$A:$A, "C*", 'GSTR-1 By Customer'!$AA:$AA, "N", 'GSTR-1 By Customer'!$D:$D, {"B2CS","B2CL","EXPWPAY","EXPWOPAY"}))    +   SUM(SUMIFS('GSTR-1 By Customer'!$Q:$Q, 'GSTR-1 By Customer'!$B:$B, D$1, 'GSTR-1 By Customer'!$A:$A, "D*", 'GSTR-1 By Customer'!$AA:$AA, "N", 'GSTR-1 By Customer'!$D:$D, {"B2CS","B2CL","EXPWPAY","EXPWOPAY"}))    +    SUM(SUMIFS('GSTR-1 By Customer'!$Q:$Q, 'GSTR-1 By Customer'!$B:$B, D$1, 'GSTR-1 By Customer'!$A:$A, "R*", 'GSTR-1 By Customer'!$AA:$AA, "N", 'GSTR-1 By Customer'!$D:$D, {"B2CS","B2CL","EXPWPAY","EXPWOPAY"}))</f>
        <v>0</v>
      </c>
      <c r="E79" s="52" t="n">
        <f aca="false">SUM(SUMIFS('GSTR-1 By Customer'!$Q:$Q, 'GSTR-1 By Customer'!$B:$B, E$1, 'GSTR-1 By Customer'!$A:$A, "C*", 'GSTR-1 By Customer'!$AA:$AA, "N", 'GSTR-1 By Customer'!$D:$D, {"B2CS","B2CL","EXPWPAY","EXPWOPAY"}))    +   SUM(SUMIFS('GSTR-1 By Customer'!$Q:$Q, 'GSTR-1 By Customer'!$B:$B, E$1, 'GSTR-1 By Customer'!$A:$A, "D*", 'GSTR-1 By Customer'!$AA:$AA, "N", 'GSTR-1 By Customer'!$D:$D, {"B2CS","B2CL","EXPWPAY","EXPWOPAY"}))    +    SUM(SUMIFS('GSTR-1 By Customer'!$Q:$Q, 'GSTR-1 By Customer'!$B:$B, E$1, 'GSTR-1 By Customer'!$A:$A, "R*", 'GSTR-1 By Customer'!$AA:$AA, "N", 'GSTR-1 By Customer'!$D:$D, {"B2CS","B2CL","EXPWPAY","EXPWOPAY"}))</f>
        <v>0</v>
      </c>
      <c r="F79" s="52" t="n">
        <f aca="false">SUM(SUMIFS('GSTR-1 By Customer'!$Q:$Q, 'GSTR-1 By Customer'!$B:$B, F$1, 'GSTR-1 By Customer'!$A:$A, "C*", 'GSTR-1 By Customer'!$AA:$AA, "N", 'GSTR-1 By Customer'!$D:$D, {"B2CS","B2CL","EXPWPAY","EXPWOPAY"}))    +   SUM(SUMIFS('GSTR-1 By Customer'!$Q:$Q, 'GSTR-1 By Customer'!$B:$B, F$1, 'GSTR-1 By Customer'!$A:$A, "D*", 'GSTR-1 By Customer'!$AA:$AA, "N", 'GSTR-1 By Customer'!$D:$D, {"B2CS","B2CL","EXPWPAY","EXPWOPAY"}))    +    SUM(SUMIFS('GSTR-1 By Customer'!$Q:$Q, 'GSTR-1 By Customer'!$B:$B, F$1, 'GSTR-1 By Customer'!$A:$A, "R*", 'GSTR-1 By Customer'!$AA:$AA, "N", 'GSTR-1 By Customer'!$D:$D, {"B2CS","B2CL","EXPWPAY","EXPWOPAY"}))</f>
        <v>0</v>
      </c>
      <c r="G79" s="52" t="n">
        <f aca="false">SUM(SUMIFS('GSTR-1 By Customer'!$Q:$Q, 'GSTR-1 By Customer'!$B:$B, G$1, 'GSTR-1 By Customer'!$A:$A, "C*", 'GSTR-1 By Customer'!$AA:$AA, "N", 'GSTR-1 By Customer'!$D:$D, {"B2CS","B2CL","EXPWPAY","EXPWOPAY"}))    +   SUM(SUMIFS('GSTR-1 By Customer'!$Q:$Q, 'GSTR-1 By Customer'!$B:$B, G$1, 'GSTR-1 By Customer'!$A:$A, "D*", 'GSTR-1 By Customer'!$AA:$AA, "N", 'GSTR-1 By Customer'!$D:$D, {"B2CS","B2CL","EXPWPAY","EXPWOPAY"}))    +    SUM(SUMIFS('GSTR-1 By Customer'!$Q:$Q, 'GSTR-1 By Customer'!$B:$B, G$1, 'GSTR-1 By Customer'!$A:$A, "R*", 'GSTR-1 By Customer'!$AA:$AA, "N", 'GSTR-1 By Customer'!$D:$D, {"B2CS","B2CL","EXPWPAY","EXPWOPAY"}))</f>
        <v>0</v>
      </c>
      <c r="H79" s="52" t="n">
        <f aca="false">SUM(SUMIFS('GSTR-1 By Customer'!$Q:$Q, 'GSTR-1 By Customer'!$B:$B, H$1, 'GSTR-1 By Customer'!$A:$A, "C*", 'GSTR-1 By Customer'!$AA:$AA, "N", 'GSTR-1 By Customer'!$D:$D, {"B2CS","B2CL","EXPWPAY","EXPWOPAY"}))    +   SUM(SUMIFS('GSTR-1 By Customer'!$Q:$Q, 'GSTR-1 By Customer'!$B:$B, H$1, 'GSTR-1 By Customer'!$A:$A, "D*", 'GSTR-1 By Customer'!$AA:$AA, "N", 'GSTR-1 By Customer'!$D:$D, {"B2CS","B2CL","EXPWPAY","EXPWOPAY"}))    +    SUM(SUMIFS('GSTR-1 By Customer'!$Q:$Q, 'GSTR-1 By Customer'!$B:$B, H$1, 'GSTR-1 By Customer'!$A:$A, "R*", 'GSTR-1 By Customer'!$AA:$AA, "N", 'GSTR-1 By Customer'!$D:$D, {"B2CS","B2CL","EXPWPAY","EXPWOPAY"}))</f>
        <v>0</v>
      </c>
      <c r="I79" s="52" t="n">
        <f aca="false">SUM(SUMIFS('GSTR-1 By Customer'!$Q:$Q, 'GSTR-1 By Customer'!$B:$B, I$1, 'GSTR-1 By Customer'!$A:$A, "C*", 'GSTR-1 By Customer'!$AA:$AA, "N", 'GSTR-1 By Customer'!$D:$D, {"B2CS","B2CL","EXPWPAY","EXPWOPAY"}))    +   SUM(SUMIFS('GSTR-1 By Customer'!$Q:$Q, 'GSTR-1 By Customer'!$B:$B, I$1, 'GSTR-1 By Customer'!$A:$A, "D*", 'GSTR-1 By Customer'!$AA:$AA, "N", 'GSTR-1 By Customer'!$D:$D, {"B2CS","B2CL","EXPWPAY","EXPWOPAY"}))    +    SUM(SUMIFS('GSTR-1 By Customer'!$Q:$Q, 'GSTR-1 By Customer'!$B:$B, I$1, 'GSTR-1 By Customer'!$A:$A, "R*", 'GSTR-1 By Customer'!$AA:$AA, "N", 'GSTR-1 By Customer'!$D:$D, {"B2CS","B2CL","EXPWPAY","EXPWOPAY"}))</f>
        <v>0</v>
      </c>
      <c r="J79" s="52" t="n">
        <f aca="false">SUM(SUMIFS('GSTR-1 By Customer'!$Q:$Q, 'GSTR-1 By Customer'!$B:$B, J$1, 'GSTR-1 By Customer'!$A:$A, "C*", 'GSTR-1 By Customer'!$AA:$AA, "N", 'GSTR-1 By Customer'!$D:$D, {"B2CS","B2CL","EXPWPAY","EXPWOPAY"}))    +   SUM(SUMIFS('GSTR-1 By Customer'!$Q:$Q, 'GSTR-1 By Customer'!$B:$B, J$1, 'GSTR-1 By Customer'!$A:$A, "D*", 'GSTR-1 By Customer'!$AA:$AA, "N", 'GSTR-1 By Customer'!$D:$D, {"B2CS","B2CL","EXPWPAY","EXPWOPAY"}))    +    SUM(SUMIFS('GSTR-1 By Customer'!$Q:$Q, 'GSTR-1 By Customer'!$B:$B, J$1, 'GSTR-1 By Customer'!$A:$A, "R*", 'GSTR-1 By Customer'!$AA:$AA, "N", 'GSTR-1 By Customer'!$D:$D, {"B2CS","B2CL","EXPWPAY","EXPWOPAY"}))</f>
        <v>0</v>
      </c>
      <c r="K79" s="52" t="n">
        <f aca="false">SUM(SUMIFS('GSTR-1 By Customer'!$Q:$Q, 'GSTR-1 By Customer'!$B:$B, K$1, 'GSTR-1 By Customer'!$A:$A, "C*", 'GSTR-1 By Customer'!$AA:$AA, "N", 'GSTR-1 By Customer'!$D:$D, {"B2CS","B2CL","EXPWPAY","EXPWOPAY"}))    +   SUM(SUMIFS('GSTR-1 By Customer'!$Q:$Q, 'GSTR-1 By Customer'!$B:$B, K$1, 'GSTR-1 By Customer'!$A:$A, "D*", 'GSTR-1 By Customer'!$AA:$AA, "N", 'GSTR-1 By Customer'!$D:$D, {"B2CS","B2CL","EXPWPAY","EXPWOPAY"}))    +    SUM(SUMIFS('GSTR-1 By Customer'!$Q:$Q, 'GSTR-1 By Customer'!$B:$B, K$1, 'GSTR-1 By Customer'!$A:$A, "R*", 'GSTR-1 By Customer'!$AA:$AA, "N", 'GSTR-1 By Customer'!$D:$D, {"B2CS","B2CL","EXPWPAY","EXPWOPAY"}))</f>
        <v>0</v>
      </c>
      <c r="L79" s="52" t="n">
        <f aca="false">SUM(SUMIFS('GSTR-1 By Customer'!$Q:$Q, 'GSTR-1 By Customer'!$B:$B, L$1, 'GSTR-1 By Customer'!$A:$A, "C*", 'GSTR-1 By Customer'!$AA:$AA, "N", 'GSTR-1 By Customer'!$D:$D, {"B2CS","B2CL","EXPWPAY","EXPWOPAY"}))    +   SUM(SUMIFS('GSTR-1 By Customer'!$Q:$Q, 'GSTR-1 By Customer'!$B:$B, L$1, 'GSTR-1 By Customer'!$A:$A, "D*", 'GSTR-1 By Customer'!$AA:$AA, "N", 'GSTR-1 By Customer'!$D:$D, {"B2CS","B2CL","EXPWPAY","EXPWOPAY"}))    +    SUM(SUMIFS('GSTR-1 By Customer'!$Q:$Q, 'GSTR-1 By Customer'!$B:$B, L$1, 'GSTR-1 By Customer'!$A:$A, "R*", 'GSTR-1 By Customer'!$AA:$AA, "N", 'GSTR-1 By Customer'!$D:$D, {"B2CS","B2CL","EXPWPAY","EXPWOPAY"}))</f>
        <v>0</v>
      </c>
      <c r="M79" s="52" t="n">
        <f aca="false">SUM(SUMIFS('GSTR-1 By Customer'!$Q:$Q, 'GSTR-1 By Customer'!$B:$B, M$1, 'GSTR-1 By Customer'!$A:$A, "C*", 'GSTR-1 By Customer'!$AA:$AA, "N", 'GSTR-1 By Customer'!$D:$D, {"B2CS","B2CL","EXPWPAY","EXPWOPAY"}))    +   SUM(SUMIFS('GSTR-1 By Customer'!$Q:$Q, 'GSTR-1 By Customer'!$B:$B, M$1, 'GSTR-1 By Customer'!$A:$A, "D*", 'GSTR-1 By Customer'!$AA:$AA, "N", 'GSTR-1 By Customer'!$D:$D, {"B2CS","B2CL","EXPWPAY","EXPWOPAY"}))    +    SUM(SUMIFS('GSTR-1 By Customer'!$Q:$Q, 'GSTR-1 By Customer'!$B:$B, M$1, 'GSTR-1 By Customer'!$A:$A, "R*", 'GSTR-1 By Customer'!$AA:$AA, "N", 'GSTR-1 By Customer'!$D:$D, {"B2CS","B2CL","EXPWPAY","EXPWOPAY"}))</f>
        <v>0</v>
      </c>
      <c r="N79" s="53" t="n">
        <f aca="false">SUM(B79:M79)</f>
        <v>0</v>
      </c>
    </row>
    <row r="80" customFormat="false" ht="15.75" hidden="false" customHeight="true" outlineLevel="0" collapsed="false">
      <c r="A80" s="54" t="s">
        <v>31</v>
      </c>
      <c r="B80" s="55" t="n">
        <f aca="false">SUM(SUMIFS('GSTR-1 By Customer'!$T:$T, 'GSTR-1 By Customer'!$B:$B, B$1, 'GSTR-1 By Customer'!$A:$A, "C*", 'GSTR-1 By Customer'!$AA:$AA, "N", 'GSTR-1 By Customer'!$D:$D, {"B2CS","B2CL","EXPWPAY","EXPWOPAY"}))    +   SUM(SUMIFS('GSTR-1 By Customer'!$T:$T, 'GSTR-1 By Customer'!$B:$B, B$1, 'GSTR-1 By Customer'!$A:$A, "D*", 'GSTR-1 By Customer'!$AA:$AA, "N", 'GSTR-1 By Customer'!$D:$D, {"B2CS","B2CL","EXPWPAY","EXPWOPAY"}))    +    SUM(SUMIFS('GSTR-1 By Customer'!$T:$T, 'GSTR-1 By Customer'!$B:$B, B$1, 'GSTR-1 By Customer'!$A:$A, "R*", 'GSTR-1 By Customer'!$AA:$AA, "N", 'GSTR-1 By Customer'!$D:$D, {"B2CS","B2CL","EXPWPAY","EXPWOPAY"}))</f>
        <v>0</v>
      </c>
      <c r="C80" s="55" t="n">
        <f aca="false">SUM(SUMIFS('GSTR-1 By Customer'!$T:$T, 'GSTR-1 By Customer'!$B:$B, C$1, 'GSTR-1 By Customer'!$A:$A, "C*", 'GSTR-1 By Customer'!$AA:$AA, "N", 'GSTR-1 By Customer'!$D:$D, {"B2CS","B2CL","EXPWPAY","EXPWOPAY"}))    +   SUM(SUMIFS('GSTR-1 By Customer'!$T:$T, 'GSTR-1 By Customer'!$B:$B, C$1, 'GSTR-1 By Customer'!$A:$A, "D*", 'GSTR-1 By Customer'!$AA:$AA, "N", 'GSTR-1 By Customer'!$D:$D, {"B2CS","B2CL","EXPWPAY","EXPWOPAY"}))    +    SUM(SUMIFS('GSTR-1 By Customer'!$T:$T, 'GSTR-1 By Customer'!$B:$B, C$1, 'GSTR-1 By Customer'!$A:$A, "R*", 'GSTR-1 By Customer'!$AA:$AA, "N", 'GSTR-1 By Customer'!$D:$D, {"B2CS","B2CL","EXPWPAY","EXPWOPAY"}))</f>
        <v>0</v>
      </c>
      <c r="D80" s="55" t="n">
        <f aca="false">SUM(SUMIFS('GSTR-1 By Customer'!$T:$T, 'GSTR-1 By Customer'!$B:$B, D$1, 'GSTR-1 By Customer'!$A:$A, "C*", 'GSTR-1 By Customer'!$AA:$AA, "N", 'GSTR-1 By Customer'!$D:$D, {"B2CS","B2CL","EXPWPAY","EXPWOPAY"}))    +   SUM(SUMIFS('GSTR-1 By Customer'!$T:$T, 'GSTR-1 By Customer'!$B:$B, D$1, 'GSTR-1 By Customer'!$A:$A, "D*", 'GSTR-1 By Customer'!$AA:$AA, "N", 'GSTR-1 By Customer'!$D:$D, {"B2CS","B2CL","EXPWPAY","EXPWOPAY"}))    +    SUM(SUMIFS('GSTR-1 By Customer'!$T:$T, 'GSTR-1 By Customer'!$B:$B, D$1, 'GSTR-1 By Customer'!$A:$A, "R*", 'GSTR-1 By Customer'!$AA:$AA, "N", 'GSTR-1 By Customer'!$D:$D, {"B2CS","B2CL","EXPWPAY","EXPWOPAY"}))</f>
        <v>0</v>
      </c>
      <c r="E80" s="55" t="n">
        <f aca="false">SUM(SUMIFS('GSTR-1 By Customer'!$T:$T, 'GSTR-1 By Customer'!$B:$B, E$1, 'GSTR-1 By Customer'!$A:$A, "C*", 'GSTR-1 By Customer'!$AA:$AA, "N", 'GSTR-1 By Customer'!$D:$D, {"B2CS","B2CL","EXPWPAY","EXPWOPAY"}))    +   SUM(SUMIFS('GSTR-1 By Customer'!$T:$T, 'GSTR-1 By Customer'!$B:$B, E$1, 'GSTR-1 By Customer'!$A:$A, "D*", 'GSTR-1 By Customer'!$AA:$AA, "N", 'GSTR-1 By Customer'!$D:$D, {"B2CS","B2CL","EXPWPAY","EXPWOPAY"}))    +    SUM(SUMIFS('GSTR-1 By Customer'!$T:$T, 'GSTR-1 By Customer'!$B:$B, E$1, 'GSTR-1 By Customer'!$A:$A, "R*", 'GSTR-1 By Customer'!$AA:$AA, "N", 'GSTR-1 By Customer'!$D:$D, {"B2CS","B2CL","EXPWPAY","EXPWOPAY"}))</f>
        <v>0</v>
      </c>
      <c r="F80" s="55" t="n">
        <f aca="false">SUM(SUMIFS('GSTR-1 By Customer'!$T:$T, 'GSTR-1 By Customer'!$B:$B, F$1, 'GSTR-1 By Customer'!$A:$A, "C*", 'GSTR-1 By Customer'!$AA:$AA, "N", 'GSTR-1 By Customer'!$D:$D, {"B2CS","B2CL","EXPWPAY","EXPWOPAY"}))    +   SUM(SUMIFS('GSTR-1 By Customer'!$T:$T, 'GSTR-1 By Customer'!$B:$B, F$1, 'GSTR-1 By Customer'!$A:$A, "D*", 'GSTR-1 By Customer'!$AA:$AA, "N", 'GSTR-1 By Customer'!$D:$D, {"B2CS","B2CL","EXPWPAY","EXPWOPAY"}))    +    SUM(SUMIFS('GSTR-1 By Customer'!$T:$T, 'GSTR-1 By Customer'!$B:$B, F$1, 'GSTR-1 By Customer'!$A:$A, "R*", 'GSTR-1 By Customer'!$AA:$AA, "N", 'GSTR-1 By Customer'!$D:$D, {"B2CS","B2CL","EXPWPAY","EXPWOPAY"}))</f>
        <v>0</v>
      </c>
      <c r="G80" s="55" t="n">
        <f aca="false">SUM(SUMIFS('GSTR-1 By Customer'!$T:$T, 'GSTR-1 By Customer'!$B:$B, G$1, 'GSTR-1 By Customer'!$A:$A, "C*", 'GSTR-1 By Customer'!$AA:$AA, "N", 'GSTR-1 By Customer'!$D:$D, {"B2CS","B2CL","EXPWPAY","EXPWOPAY"}))    +   SUM(SUMIFS('GSTR-1 By Customer'!$T:$T, 'GSTR-1 By Customer'!$B:$B, G$1, 'GSTR-1 By Customer'!$A:$A, "D*", 'GSTR-1 By Customer'!$AA:$AA, "N", 'GSTR-1 By Customer'!$D:$D, {"B2CS","B2CL","EXPWPAY","EXPWOPAY"}))    +    SUM(SUMIFS('GSTR-1 By Customer'!$T:$T, 'GSTR-1 By Customer'!$B:$B, G$1, 'GSTR-1 By Customer'!$A:$A, "R*", 'GSTR-1 By Customer'!$AA:$AA, "N", 'GSTR-1 By Customer'!$D:$D, {"B2CS","B2CL","EXPWPAY","EXPWOPAY"}))</f>
        <v>0</v>
      </c>
      <c r="H80" s="55" t="n">
        <f aca="false">SUM(SUMIFS('GSTR-1 By Customer'!$T:$T, 'GSTR-1 By Customer'!$B:$B, H$1, 'GSTR-1 By Customer'!$A:$A, "C*", 'GSTR-1 By Customer'!$AA:$AA, "N", 'GSTR-1 By Customer'!$D:$D, {"B2CS","B2CL","EXPWPAY","EXPWOPAY"}))    +   SUM(SUMIFS('GSTR-1 By Customer'!$T:$T, 'GSTR-1 By Customer'!$B:$B, H$1, 'GSTR-1 By Customer'!$A:$A, "D*", 'GSTR-1 By Customer'!$AA:$AA, "N", 'GSTR-1 By Customer'!$D:$D, {"B2CS","B2CL","EXPWPAY","EXPWOPAY"}))    +    SUM(SUMIFS('GSTR-1 By Customer'!$T:$T, 'GSTR-1 By Customer'!$B:$B, H$1, 'GSTR-1 By Customer'!$A:$A, "R*", 'GSTR-1 By Customer'!$AA:$AA, "N", 'GSTR-1 By Customer'!$D:$D, {"B2CS","B2CL","EXPWPAY","EXPWOPAY"}))</f>
        <v>0</v>
      </c>
      <c r="I80" s="55" t="n">
        <f aca="false">SUM(SUMIFS('GSTR-1 By Customer'!$T:$T, 'GSTR-1 By Customer'!$B:$B, I$1, 'GSTR-1 By Customer'!$A:$A, "C*", 'GSTR-1 By Customer'!$AA:$AA, "N", 'GSTR-1 By Customer'!$D:$D, {"B2CS","B2CL","EXPWPAY","EXPWOPAY"}))    +   SUM(SUMIFS('GSTR-1 By Customer'!$T:$T, 'GSTR-1 By Customer'!$B:$B, I$1, 'GSTR-1 By Customer'!$A:$A, "D*", 'GSTR-1 By Customer'!$AA:$AA, "N", 'GSTR-1 By Customer'!$D:$D, {"B2CS","B2CL","EXPWPAY","EXPWOPAY"}))    +    SUM(SUMIFS('GSTR-1 By Customer'!$T:$T, 'GSTR-1 By Customer'!$B:$B, I$1, 'GSTR-1 By Customer'!$A:$A, "R*", 'GSTR-1 By Customer'!$AA:$AA, "N", 'GSTR-1 By Customer'!$D:$D, {"B2CS","B2CL","EXPWPAY","EXPWOPAY"}))</f>
        <v>0</v>
      </c>
      <c r="J80" s="55" t="n">
        <f aca="false">SUM(SUMIFS('GSTR-1 By Customer'!$T:$T, 'GSTR-1 By Customer'!$B:$B, J$1, 'GSTR-1 By Customer'!$A:$A, "C*", 'GSTR-1 By Customer'!$AA:$AA, "N", 'GSTR-1 By Customer'!$D:$D, {"B2CS","B2CL","EXPWPAY","EXPWOPAY"}))    +   SUM(SUMIFS('GSTR-1 By Customer'!$T:$T, 'GSTR-1 By Customer'!$B:$B, J$1, 'GSTR-1 By Customer'!$A:$A, "D*", 'GSTR-1 By Customer'!$AA:$AA, "N", 'GSTR-1 By Customer'!$D:$D, {"B2CS","B2CL","EXPWPAY","EXPWOPAY"}))    +    SUM(SUMIFS('GSTR-1 By Customer'!$T:$T, 'GSTR-1 By Customer'!$B:$B, J$1, 'GSTR-1 By Customer'!$A:$A, "R*", 'GSTR-1 By Customer'!$AA:$AA, "N", 'GSTR-1 By Customer'!$D:$D, {"B2CS","B2CL","EXPWPAY","EXPWOPAY"}))</f>
        <v>0</v>
      </c>
      <c r="K80" s="55" t="n">
        <f aca="false">SUM(SUMIFS('GSTR-1 By Customer'!$T:$T, 'GSTR-1 By Customer'!$B:$B, K$1, 'GSTR-1 By Customer'!$A:$A, "C*", 'GSTR-1 By Customer'!$AA:$AA, "N", 'GSTR-1 By Customer'!$D:$D, {"B2CS","B2CL","EXPWPAY","EXPWOPAY"}))    +   SUM(SUMIFS('GSTR-1 By Customer'!$T:$T, 'GSTR-1 By Customer'!$B:$B, K$1, 'GSTR-1 By Customer'!$A:$A, "D*", 'GSTR-1 By Customer'!$AA:$AA, "N", 'GSTR-1 By Customer'!$D:$D, {"B2CS","B2CL","EXPWPAY","EXPWOPAY"}))    +    SUM(SUMIFS('GSTR-1 By Customer'!$T:$T, 'GSTR-1 By Customer'!$B:$B, K$1, 'GSTR-1 By Customer'!$A:$A, "R*", 'GSTR-1 By Customer'!$AA:$AA, "N", 'GSTR-1 By Customer'!$D:$D, {"B2CS","B2CL","EXPWPAY","EXPWOPAY"}))</f>
        <v>0</v>
      </c>
      <c r="L80" s="55" t="n">
        <f aca="false">SUM(SUMIFS('GSTR-1 By Customer'!$T:$T, 'GSTR-1 By Customer'!$B:$B, L$1, 'GSTR-1 By Customer'!$A:$A, "C*", 'GSTR-1 By Customer'!$AA:$AA, "N", 'GSTR-1 By Customer'!$D:$D, {"B2CS","B2CL","EXPWPAY","EXPWOPAY"}))    +   SUM(SUMIFS('GSTR-1 By Customer'!$T:$T, 'GSTR-1 By Customer'!$B:$B, L$1, 'GSTR-1 By Customer'!$A:$A, "D*", 'GSTR-1 By Customer'!$AA:$AA, "N", 'GSTR-1 By Customer'!$D:$D, {"B2CS","B2CL","EXPWPAY","EXPWOPAY"}))    +    SUM(SUMIFS('GSTR-1 By Customer'!$T:$T, 'GSTR-1 By Customer'!$B:$B, L$1, 'GSTR-1 By Customer'!$A:$A, "R*", 'GSTR-1 By Customer'!$AA:$AA, "N", 'GSTR-1 By Customer'!$D:$D, {"B2CS","B2CL","EXPWPAY","EXPWOPAY"}))</f>
        <v>0</v>
      </c>
      <c r="M80" s="55" t="n">
        <f aca="false">SUM(SUMIFS('GSTR-1 By Customer'!$T:$T, 'GSTR-1 By Customer'!$B:$B, M$1, 'GSTR-1 By Customer'!$A:$A, "C*", 'GSTR-1 By Customer'!$AA:$AA, "N", 'GSTR-1 By Customer'!$D:$D, {"B2CS","B2CL","EXPWPAY","EXPWOPAY"}))    +   SUM(SUMIFS('GSTR-1 By Customer'!$T:$T, 'GSTR-1 By Customer'!$B:$B, M$1, 'GSTR-1 By Customer'!$A:$A, "D*", 'GSTR-1 By Customer'!$AA:$AA, "N", 'GSTR-1 By Customer'!$D:$D, {"B2CS","B2CL","EXPWPAY","EXPWOPAY"}))    +    SUM(SUMIFS('GSTR-1 By Customer'!$T:$T, 'GSTR-1 By Customer'!$B:$B, M$1, 'GSTR-1 By Customer'!$A:$A, "R*", 'GSTR-1 By Customer'!$AA:$AA, "N", 'GSTR-1 By Customer'!$D:$D, {"B2CS","B2CL","EXPWPAY","EXPWOPAY"}))</f>
        <v>0</v>
      </c>
      <c r="N80" s="56" t="n">
        <f aca="false">SUM(B80:M80)</f>
        <v>0</v>
      </c>
    </row>
    <row r="81" customFormat="false" ht="15.75" hidden="false" customHeight="true" outlineLevel="0" collapsed="false"/>
    <row r="82" customFormat="false" ht="15.75" hidden="false" customHeight="true" outlineLevel="0" collapsed="false">
      <c r="A82" s="50" t="str">
        <f aca="false">CONCATENATE("Summary calculated by Govt. Portal: ", LEFT('Raw Data Consolidated'!A$38, FIND("|", 'Raw Data Consolidated'!A$38)-1))</f>
        <v>Summary calculated by Govt. Portal: Tax Liability (Advances Received) - 11A(1), 11A(2) </v>
      </c>
      <c r="B82" s="50"/>
      <c r="C82" s="50"/>
      <c r="D82" s="50"/>
      <c r="E82" s="50"/>
      <c r="F82" s="50"/>
      <c r="G82" s="50"/>
      <c r="H82" s="50"/>
      <c r="I82" s="50"/>
      <c r="J82" s="50"/>
      <c r="K82" s="50"/>
      <c r="L82" s="50"/>
      <c r="M82" s="50"/>
      <c r="N82" s="50"/>
    </row>
    <row r="83" customFormat="false" ht="15" hidden="false" customHeight="false" outlineLevel="0" collapsed="false">
      <c r="A83" s="51" t="str">
        <f aca="false">RIGHT('Raw Data Consolidated'!A38,LEN('Raw Data Consolidated'!A38)-FIND("|",'Raw Data Consolidated'!A38)-1)</f>
        <v>Taxable Value</v>
      </c>
      <c r="B83" s="52" t="n">
        <f aca="false">'Raw Data Consolidated'!B38</f>
        <v>0</v>
      </c>
      <c r="C83" s="52" t="n">
        <f aca="false">'Raw Data Consolidated'!C38</f>
        <v>0</v>
      </c>
      <c r="D83" s="52" t="n">
        <f aca="false">'Raw Data Consolidated'!D38</f>
        <v>0</v>
      </c>
      <c r="E83" s="52" t="n">
        <f aca="false">'Raw Data Consolidated'!E38</f>
        <v>0</v>
      </c>
      <c r="F83" s="52" t="n">
        <f aca="false">'Raw Data Consolidated'!F38</f>
        <v>0</v>
      </c>
      <c r="G83" s="52" t="n">
        <f aca="false">'Raw Data Consolidated'!G38</f>
        <v>0</v>
      </c>
      <c r="H83" s="52" t="n">
        <f aca="false">'Raw Data Consolidated'!H38</f>
        <v>0</v>
      </c>
      <c r="I83" s="52" t="n">
        <f aca="false">'Raw Data Consolidated'!I38</f>
        <v>57142.86</v>
      </c>
      <c r="J83" s="52" t="n">
        <f aca="false">'Raw Data Consolidated'!J38</f>
        <v>0</v>
      </c>
      <c r="K83" s="52" t="n">
        <f aca="false">'Raw Data Consolidated'!K38</f>
        <v>0</v>
      </c>
      <c r="L83" s="52" t="n">
        <f aca="false">'Raw Data Consolidated'!L38</f>
        <v>0</v>
      </c>
      <c r="M83" s="52" t="n">
        <f aca="false">'Raw Data Consolidated'!M38</f>
        <v>0</v>
      </c>
      <c r="N83" s="53" t="n">
        <f aca="false">SUM(B83:M83)</f>
        <v>57142.86</v>
      </c>
    </row>
    <row r="84" customFormat="false" ht="15" hidden="false" customHeight="false" outlineLevel="0" collapsed="false">
      <c r="A84" s="51" t="str">
        <f aca="false">RIGHT('Raw Data Consolidated'!A39,LEN('Raw Data Consolidated'!A39)-FIND("|",'Raw Data Consolidated'!A39)-1)</f>
        <v>IGST</v>
      </c>
      <c r="B84" s="52" t="n">
        <f aca="false">'Raw Data Consolidated'!B39</f>
        <v>0</v>
      </c>
      <c r="C84" s="52" t="n">
        <f aca="false">'Raw Data Consolidated'!C39</f>
        <v>0</v>
      </c>
      <c r="D84" s="52" t="n">
        <f aca="false">'Raw Data Consolidated'!D39</f>
        <v>0</v>
      </c>
      <c r="E84" s="52" t="n">
        <f aca="false">'Raw Data Consolidated'!E39</f>
        <v>0</v>
      </c>
      <c r="F84" s="52" t="n">
        <f aca="false">'Raw Data Consolidated'!F39</f>
        <v>0</v>
      </c>
      <c r="G84" s="52" t="n">
        <f aca="false">'Raw Data Consolidated'!G39</f>
        <v>0</v>
      </c>
      <c r="H84" s="52" t="n">
        <f aca="false">'Raw Data Consolidated'!H39</f>
        <v>0</v>
      </c>
      <c r="I84" s="52" t="n">
        <f aca="false">'Raw Data Consolidated'!I39</f>
        <v>0</v>
      </c>
      <c r="J84" s="52" t="n">
        <f aca="false">'Raw Data Consolidated'!J39</f>
        <v>0</v>
      </c>
      <c r="K84" s="52" t="n">
        <f aca="false">'Raw Data Consolidated'!K39</f>
        <v>0</v>
      </c>
      <c r="L84" s="52" t="n">
        <f aca="false">'Raw Data Consolidated'!L39</f>
        <v>0</v>
      </c>
      <c r="M84" s="52" t="n">
        <f aca="false">'Raw Data Consolidated'!M39</f>
        <v>0</v>
      </c>
      <c r="N84" s="53" t="n">
        <f aca="false">SUM(B84:M84)</f>
        <v>0</v>
      </c>
    </row>
    <row r="85" customFormat="false" ht="15" hidden="false" customHeight="false" outlineLevel="0" collapsed="false">
      <c r="A85" s="51" t="str">
        <f aca="false">RIGHT('Raw Data Consolidated'!A40,LEN('Raw Data Consolidated'!A40)-FIND("|",'Raw Data Consolidated'!A40)-1)</f>
        <v>CGST</v>
      </c>
      <c r="B85" s="52" t="n">
        <f aca="false">'Raw Data Consolidated'!B40</f>
        <v>0</v>
      </c>
      <c r="C85" s="52" t="n">
        <f aca="false">'Raw Data Consolidated'!C40</f>
        <v>0</v>
      </c>
      <c r="D85" s="52" t="n">
        <f aca="false">'Raw Data Consolidated'!D40</f>
        <v>0</v>
      </c>
      <c r="E85" s="52" t="n">
        <f aca="false">'Raw Data Consolidated'!E40</f>
        <v>0</v>
      </c>
      <c r="F85" s="52" t="n">
        <f aca="false">'Raw Data Consolidated'!F40</f>
        <v>0</v>
      </c>
      <c r="G85" s="52" t="n">
        <f aca="false">'Raw Data Consolidated'!G40</f>
        <v>0</v>
      </c>
      <c r="H85" s="52" t="n">
        <f aca="false">'Raw Data Consolidated'!H40</f>
        <v>0</v>
      </c>
      <c r="I85" s="52" t="n">
        <f aca="false">'Raw Data Consolidated'!I40</f>
        <v>1428.57</v>
      </c>
      <c r="J85" s="52" t="n">
        <f aca="false">'Raw Data Consolidated'!J40</f>
        <v>0</v>
      </c>
      <c r="K85" s="52" t="n">
        <f aca="false">'Raw Data Consolidated'!K40</f>
        <v>0</v>
      </c>
      <c r="L85" s="52" t="n">
        <f aca="false">'Raw Data Consolidated'!L40</f>
        <v>0</v>
      </c>
      <c r="M85" s="52" t="n">
        <f aca="false">'Raw Data Consolidated'!M40</f>
        <v>0</v>
      </c>
      <c r="N85" s="53" t="n">
        <f aca="false">SUM(B85:M85)</f>
        <v>1428.57</v>
      </c>
    </row>
    <row r="86" customFormat="false" ht="15" hidden="false" customHeight="false" outlineLevel="0" collapsed="false">
      <c r="A86" s="51" t="str">
        <f aca="false">RIGHT('Raw Data Consolidated'!A41,LEN('Raw Data Consolidated'!A41)-FIND("|",'Raw Data Consolidated'!A41)-1)</f>
        <v>SGST</v>
      </c>
      <c r="B86" s="52" t="n">
        <f aca="false">'Raw Data Consolidated'!B41</f>
        <v>0</v>
      </c>
      <c r="C86" s="52" t="n">
        <f aca="false">'Raw Data Consolidated'!C41</f>
        <v>0</v>
      </c>
      <c r="D86" s="52" t="n">
        <f aca="false">'Raw Data Consolidated'!D41</f>
        <v>0</v>
      </c>
      <c r="E86" s="52" t="n">
        <f aca="false">'Raw Data Consolidated'!E41</f>
        <v>0</v>
      </c>
      <c r="F86" s="52" t="n">
        <f aca="false">'Raw Data Consolidated'!F41</f>
        <v>0</v>
      </c>
      <c r="G86" s="52" t="n">
        <f aca="false">'Raw Data Consolidated'!G41</f>
        <v>0</v>
      </c>
      <c r="H86" s="52" t="n">
        <f aca="false">'Raw Data Consolidated'!H41</f>
        <v>0</v>
      </c>
      <c r="I86" s="52" t="n">
        <f aca="false">'Raw Data Consolidated'!I41</f>
        <v>1428.57</v>
      </c>
      <c r="J86" s="52" t="n">
        <f aca="false">'Raw Data Consolidated'!J41</f>
        <v>0</v>
      </c>
      <c r="K86" s="52" t="n">
        <f aca="false">'Raw Data Consolidated'!K41</f>
        <v>0</v>
      </c>
      <c r="L86" s="52" t="n">
        <f aca="false">'Raw Data Consolidated'!L41</f>
        <v>0</v>
      </c>
      <c r="M86" s="52" t="n">
        <f aca="false">'Raw Data Consolidated'!M41</f>
        <v>0</v>
      </c>
      <c r="N86" s="53" t="n">
        <f aca="false">SUM(B86:M86)</f>
        <v>1428.57</v>
      </c>
    </row>
    <row r="87" customFormat="false" ht="15.75" hidden="false" customHeight="true" outlineLevel="0" collapsed="false">
      <c r="A87" s="54" t="str">
        <f aca="false">RIGHT('Raw Data Consolidated'!A42,LEN('Raw Data Consolidated'!A42)-FIND("|",'Raw Data Consolidated'!A42)-1)</f>
        <v>Cess</v>
      </c>
      <c r="B87" s="55" t="n">
        <f aca="false">'Raw Data Consolidated'!B42</f>
        <v>0</v>
      </c>
      <c r="C87" s="55" t="n">
        <f aca="false">'Raw Data Consolidated'!C42</f>
        <v>0</v>
      </c>
      <c r="D87" s="55" t="n">
        <f aca="false">'Raw Data Consolidated'!D42</f>
        <v>0</v>
      </c>
      <c r="E87" s="55" t="n">
        <f aca="false">'Raw Data Consolidated'!E42</f>
        <v>0</v>
      </c>
      <c r="F87" s="55" t="n">
        <f aca="false">'Raw Data Consolidated'!F42</f>
        <v>0</v>
      </c>
      <c r="G87" s="55" t="n">
        <f aca="false">'Raw Data Consolidated'!G42</f>
        <v>0</v>
      </c>
      <c r="H87" s="55" t="n">
        <f aca="false">'Raw Data Consolidated'!H42</f>
        <v>0</v>
      </c>
      <c r="I87" s="55" t="n">
        <f aca="false">'Raw Data Consolidated'!I42</f>
        <v>0</v>
      </c>
      <c r="J87" s="55" t="n">
        <f aca="false">'Raw Data Consolidated'!J42</f>
        <v>0</v>
      </c>
      <c r="K87" s="55" t="n">
        <f aca="false">'Raw Data Consolidated'!K42</f>
        <v>0</v>
      </c>
      <c r="L87" s="55" t="n">
        <f aca="false">'Raw Data Consolidated'!L42</f>
        <v>0</v>
      </c>
      <c r="M87" s="55" t="n">
        <f aca="false">'Raw Data Consolidated'!M42</f>
        <v>0</v>
      </c>
      <c r="N87" s="56" t="n">
        <f aca="false">SUM(B87:M87)</f>
        <v>0</v>
      </c>
    </row>
    <row r="88" customFormat="false" ht="15.75" hidden="false" customHeight="true" outlineLevel="0" collapsed="false"/>
    <row r="89" customFormat="false" ht="15.75" hidden="false" customHeight="true" outlineLevel="0" collapsed="false">
      <c r="A89" s="63" t="str">
        <f aca="false">CONCATENATE("Summary calculated by GSTZen: ", LEFT('Raw Data Consolidated'!A$38, FIND("|", 'Raw Data Consolidated'!A$38)-1))</f>
        <v>Summary calculated by GSTZen: Tax Liability (Advances Received) - 11A(1), 11A(2) </v>
      </c>
      <c r="B89" s="63"/>
      <c r="C89" s="63"/>
      <c r="D89" s="63"/>
      <c r="E89" s="63"/>
      <c r="F89" s="63"/>
      <c r="G89" s="63"/>
      <c r="H89" s="63"/>
      <c r="I89" s="63"/>
      <c r="J89" s="63"/>
      <c r="K89" s="63"/>
      <c r="L89" s="63"/>
      <c r="M89" s="63"/>
      <c r="N89" s="63"/>
    </row>
    <row r="90" customFormat="false" ht="15" hidden="false" customHeight="false" outlineLevel="0" collapsed="false">
      <c r="A90" s="51" t="s">
        <v>27</v>
      </c>
      <c r="B90" s="52" t="n">
        <f aca="false">'Raw Data Consolidated'!B38</f>
        <v>0</v>
      </c>
      <c r="C90" s="52" t="n">
        <f aca="false">'Raw Data Consolidated'!C38</f>
        <v>0</v>
      </c>
      <c r="D90" s="52" t="n">
        <f aca="false">'Raw Data Consolidated'!D38</f>
        <v>0</v>
      </c>
      <c r="E90" s="52" t="n">
        <f aca="false">'Raw Data Consolidated'!E38</f>
        <v>0</v>
      </c>
      <c r="F90" s="52" t="n">
        <f aca="false">'Raw Data Consolidated'!F38</f>
        <v>0</v>
      </c>
      <c r="G90" s="52" t="n">
        <f aca="false">'Raw Data Consolidated'!G38</f>
        <v>0</v>
      </c>
      <c r="H90" s="52" t="n">
        <f aca="false">'Raw Data Consolidated'!H38</f>
        <v>0</v>
      </c>
      <c r="I90" s="52" t="n">
        <f aca="false">'Raw Data Consolidated'!I38</f>
        <v>57142.86</v>
      </c>
      <c r="J90" s="52" t="n">
        <f aca="false">'Raw Data Consolidated'!J38</f>
        <v>0</v>
      </c>
      <c r="K90" s="52" t="n">
        <f aca="false">'Raw Data Consolidated'!K38</f>
        <v>0</v>
      </c>
      <c r="L90" s="52" t="n">
        <f aca="false">'Raw Data Consolidated'!L38</f>
        <v>0</v>
      </c>
      <c r="M90" s="52" t="n">
        <f aca="false">'Raw Data Consolidated'!M38</f>
        <v>0</v>
      </c>
      <c r="N90" s="53" t="n">
        <f aca="false">SUM(B90:M90)</f>
        <v>57142.86</v>
      </c>
    </row>
    <row r="91" customFormat="false" ht="15" hidden="false" customHeight="false" outlineLevel="0" collapsed="false">
      <c r="A91" s="51" t="s">
        <v>28</v>
      </c>
      <c r="B91" s="52" t="n">
        <f aca="false">'Raw Data Consolidated'!B39</f>
        <v>0</v>
      </c>
      <c r="C91" s="52" t="n">
        <f aca="false">'Raw Data Consolidated'!C39</f>
        <v>0</v>
      </c>
      <c r="D91" s="52" t="n">
        <f aca="false">'Raw Data Consolidated'!D39</f>
        <v>0</v>
      </c>
      <c r="E91" s="52" t="n">
        <f aca="false">'Raw Data Consolidated'!E39</f>
        <v>0</v>
      </c>
      <c r="F91" s="52" t="n">
        <f aca="false">'Raw Data Consolidated'!F39</f>
        <v>0</v>
      </c>
      <c r="G91" s="52" t="n">
        <f aca="false">'Raw Data Consolidated'!G39</f>
        <v>0</v>
      </c>
      <c r="H91" s="52" t="n">
        <f aca="false">'Raw Data Consolidated'!H39</f>
        <v>0</v>
      </c>
      <c r="I91" s="52" t="n">
        <f aca="false">'Raw Data Consolidated'!I39</f>
        <v>0</v>
      </c>
      <c r="J91" s="52" t="n">
        <f aca="false">'Raw Data Consolidated'!J39</f>
        <v>0</v>
      </c>
      <c r="K91" s="52" t="n">
        <f aca="false">'Raw Data Consolidated'!K39</f>
        <v>0</v>
      </c>
      <c r="L91" s="52" t="n">
        <f aca="false">'Raw Data Consolidated'!L39</f>
        <v>0</v>
      </c>
      <c r="M91" s="52" t="n">
        <f aca="false">'Raw Data Consolidated'!M39</f>
        <v>0</v>
      </c>
      <c r="N91" s="53" t="n">
        <f aca="false">SUM(B91:M91)</f>
        <v>0</v>
      </c>
    </row>
    <row r="92" customFormat="false" ht="15" hidden="false" customHeight="false" outlineLevel="0" collapsed="false">
      <c r="A92" s="51" t="s">
        <v>29</v>
      </c>
      <c r="B92" s="52" t="n">
        <f aca="false">'Raw Data Consolidated'!B40</f>
        <v>0</v>
      </c>
      <c r="C92" s="52" t="n">
        <f aca="false">'Raw Data Consolidated'!C40</f>
        <v>0</v>
      </c>
      <c r="D92" s="52" t="n">
        <f aca="false">'Raw Data Consolidated'!D40</f>
        <v>0</v>
      </c>
      <c r="E92" s="52" t="n">
        <f aca="false">'Raw Data Consolidated'!E40</f>
        <v>0</v>
      </c>
      <c r="F92" s="52" t="n">
        <f aca="false">'Raw Data Consolidated'!F40</f>
        <v>0</v>
      </c>
      <c r="G92" s="52" t="n">
        <f aca="false">'Raw Data Consolidated'!G40</f>
        <v>0</v>
      </c>
      <c r="H92" s="52" t="n">
        <f aca="false">'Raw Data Consolidated'!H40</f>
        <v>0</v>
      </c>
      <c r="I92" s="52" t="n">
        <f aca="false">'Raw Data Consolidated'!I40</f>
        <v>1428.57</v>
      </c>
      <c r="J92" s="52" t="n">
        <f aca="false">'Raw Data Consolidated'!J40</f>
        <v>0</v>
      </c>
      <c r="K92" s="52" t="n">
        <f aca="false">'Raw Data Consolidated'!K40</f>
        <v>0</v>
      </c>
      <c r="L92" s="52" t="n">
        <f aca="false">'Raw Data Consolidated'!L40</f>
        <v>0</v>
      </c>
      <c r="M92" s="52" t="n">
        <f aca="false">'Raw Data Consolidated'!M40</f>
        <v>0</v>
      </c>
      <c r="N92" s="53" t="n">
        <f aca="false">SUM(B92:M92)</f>
        <v>1428.57</v>
      </c>
    </row>
    <row r="93" customFormat="false" ht="15" hidden="false" customHeight="false" outlineLevel="0" collapsed="false">
      <c r="A93" s="51" t="s">
        <v>30</v>
      </c>
      <c r="B93" s="52" t="n">
        <f aca="false">'Raw Data Consolidated'!B41</f>
        <v>0</v>
      </c>
      <c r="C93" s="52" t="n">
        <f aca="false">'Raw Data Consolidated'!C41</f>
        <v>0</v>
      </c>
      <c r="D93" s="52" t="n">
        <f aca="false">'Raw Data Consolidated'!D41</f>
        <v>0</v>
      </c>
      <c r="E93" s="52" t="n">
        <f aca="false">'Raw Data Consolidated'!E41</f>
        <v>0</v>
      </c>
      <c r="F93" s="52" t="n">
        <f aca="false">'Raw Data Consolidated'!F41</f>
        <v>0</v>
      </c>
      <c r="G93" s="52" t="n">
        <f aca="false">'Raw Data Consolidated'!G41</f>
        <v>0</v>
      </c>
      <c r="H93" s="52" t="n">
        <f aca="false">'Raw Data Consolidated'!H41</f>
        <v>0</v>
      </c>
      <c r="I93" s="52" t="n">
        <f aca="false">'Raw Data Consolidated'!I41</f>
        <v>1428.57</v>
      </c>
      <c r="J93" s="52" t="n">
        <f aca="false">'Raw Data Consolidated'!J41</f>
        <v>0</v>
      </c>
      <c r="K93" s="52" t="n">
        <f aca="false">'Raw Data Consolidated'!K41</f>
        <v>0</v>
      </c>
      <c r="L93" s="52" t="n">
        <f aca="false">'Raw Data Consolidated'!L41</f>
        <v>0</v>
      </c>
      <c r="M93" s="52" t="n">
        <f aca="false">'Raw Data Consolidated'!M41</f>
        <v>0</v>
      </c>
      <c r="N93" s="53" t="n">
        <f aca="false">SUM(B93:M93)</f>
        <v>1428.57</v>
      </c>
    </row>
    <row r="94" customFormat="false" ht="15.75" hidden="false" customHeight="true" outlineLevel="0" collapsed="false">
      <c r="A94" s="54" t="s">
        <v>31</v>
      </c>
      <c r="B94" s="55" t="n">
        <f aca="false">'Raw Data Consolidated'!B42</f>
        <v>0</v>
      </c>
      <c r="C94" s="55" t="n">
        <f aca="false">'Raw Data Consolidated'!C42</f>
        <v>0</v>
      </c>
      <c r="D94" s="55" t="n">
        <f aca="false">'Raw Data Consolidated'!D42</f>
        <v>0</v>
      </c>
      <c r="E94" s="55" t="n">
        <f aca="false">'Raw Data Consolidated'!E42</f>
        <v>0</v>
      </c>
      <c r="F94" s="55" t="n">
        <f aca="false">'Raw Data Consolidated'!F42</f>
        <v>0</v>
      </c>
      <c r="G94" s="55" t="n">
        <f aca="false">'Raw Data Consolidated'!G42</f>
        <v>0</v>
      </c>
      <c r="H94" s="55" t="n">
        <f aca="false">'Raw Data Consolidated'!H42</f>
        <v>0</v>
      </c>
      <c r="I94" s="55" t="n">
        <f aca="false">'Raw Data Consolidated'!I42</f>
        <v>0</v>
      </c>
      <c r="J94" s="55" t="n">
        <f aca="false">'Raw Data Consolidated'!J42</f>
        <v>0</v>
      </c>
      <c r="K94" s="55" t="n">
        <f aca="false">'Raw Data Consolidated'!K42</f>
        <v>0</v>
      </c>
      <c r="L94" s="55" t="n">
        <f aca="false">'Raw Data Consolidated'!L42</f>
        <v>0</v>
      </c>
      <c r="M94" s="55" t="n">
        <f aca="false">'Raw Data Consolidated'!M42</f>
        <v>0</v>
      </c>
      <c r="N94" s="56" t="n">
        <f aca="false">SUM(B94:M94)</f>
        <v>0</v>
      </c>
    </row>
    <row r="95" customFormat="false" ht="15.75" hidden="false" customHeight="true" outlineLevel="0" collapsed="false"/>
    <row r="96" customFormat="false" ht="15.75" hidden="false" customHeight="true" outlineLevel="0" collapsed="false">
      <c r="A96" s="50" t="str">
        <f aca="false">CONCATENATE("Summary calculated by Govt. Portal: ", LEFT('Raw Data Consolidated'!A$43, FIND("|", 'Raw Data Consolidated'!A$43)-1))</f>
        <v>Summary calculated by Govt. Portal: Adjustment of Advances - 11B(1), 11B(2) </v>
      </c>
      <c r="B96" s="50"/>
      <c r="C96" s="50"/>
      <c r="D96" s="50"/>
      <c r="E96" s="50"/>
      <c r="F96" s="50"/>
      <c r="G96" s="50"/>
      <c r="H96" s="50"/>
      <c r="I96" s="50"/>
      <c r="J96" s="50"/>
      <c r="K96" s="50"/>
      <c r="L96" s="50"/>
      <c r="M96" s="50"/>
      <c r="N96" s="50"/>
    </row>
    <row r="97" customFormat="false" ht="15" hidden="false" customHeight="false" outlineLevel="0" collapsed="false">
      <c r="A97" s="51" t="str">
        <f aca="false">RIGHT('Raw Data Consolidated'!A43,LEN('Raw Data Consolidated'!A43)-FIND("|",'Raw Data Consolidated'!A43)-1)</f>
        <v>Taxable Value</v>
      </c>
      <c r="B97" s="52" t="n">
        <f aca="false">'Raw Data Consolidated'!B43</f>
        <v>0</v>
      </c>
      <c r="C97" s="52" t="n">
        <f aca="false">'Raw Data Consolidated'!C43</f>
        <v>0</v>
      </c>
      <c r="D97" s="52" t="n">
        <f aca="false">'Raw Data Consolidated'!D43</f>
        <v>0</v>
      </c>
      <c r="E97" s="52" t="n">
        <f aca="false">'Raw Data Consolidated'!E43</f>
        <v>0</v>
      </c>
      <c r="F97" s="52" t="n">
        <f aca="false">'Raw Data Consolidated'!F43</f>
        <v>0</v>
      </c>
      <c r="G97" s="52" t="n">
        <f aca="false">'Raw Data Consolidated'!G43</f>
        <v>0</v>
      </c>
      <c r="H97" s="52" t="n">
        <f aca="false">'Raw Data Consolidated'!H43</f>
        <v>0</v>
      </c>
      <c r="I97" s="52" t="n">
        <f aca="false">'Raw Data Consolidated'!I43</f>
        <v>0</v>
      </c>
      <c r="J97" s="52" t="n">
        <f aca="false">'Raw Data Consolidated'!J43</f>
        <v>57142.86</v>
      </c>
      <c r="K97" s="52" t="n">
        <f aca="false">'Raw Data Consolidated'!K43</f>
        <v>0</v>
      </c>
      <c r="L97" s="52" t="n">
        <f aca="false">'Raw Data Consolidated'!L43</f>
        <v>0</v>
      </c>
      <c r="M97" s="52" t="n">
        <f aca="false">'Raw Data Consolidated'!M43</f>
        <v>0</v>
      </c>
      <c r="N97" s="53" t="n">
        <f aca="false">SUM(B97:M97)</f>
        <v>57142.86</v>
      </c>
    </row>
    <row r="98" customFormat="false" ht="15" hidden="false" customHeight="false" outlineLevel="0" collapsed="false">
      <c r="A98" s="51" t="str">
        <f aca="false">RIGHT('Raw Data Consolidated'!A44,LEN('Raw Data Consolidated'!A44)-FIND("|",'Raw Data Consolidated'!A44)-1)</f>
        <v>IGST</v>
      </c>
      <c r="B98" s="52" t="n">
        <f aca="false">'Raw Data Consolidated'!B44</f>
        <v>0</v>
      </c>
      <c r="C98" s="52" t="n">
        <f aca="false">'Raw Data Consolidated'!C44</f>
        <v>0</v>
      </c>
      <c r="D98" s="52" t="n">
        <f aca="false">'Raw Data Consolidated'!D44</f>
        <v>0</v>
      </c>
      <c r="E98" s="52" t="n">
        <f aca="false">'Raw Data Consolidated'!E44</f>
        <v>0</v>
      </c>
      <c r="F98" s="52" t="n">
        <f aca="false">'Raw Data Consolidated'!F44</f>
        <v>0</v>
      </c>
      <c r="G98" s="52" t="n">
        <f aca="false">'Raw Data Consolidated'!G44</f>
        <v>0</v>
      </c>
      <c r="H98" s="52" t="n">
        <f aca="false">'Raw Data Consolidated'!H44</f>
        <v>0</v>
      </c>
      <c r="I98" s="52" t="n">
        <f aca="false">'Raw Data Consolidated'!I44</f>
        <v>0</v>
      </c>
      <c r="J98" s="52" t="n">
        <f aca="false">'Raw Data Consolidated'!J44</f>
        <v>0</v>
      </c>
      <c r="K98" s="52" t="n">
        <f aca="false">'Raw Data Consolidated'!K44</f>
        <v>0</v>
      </c>
      <c r="L98" s="52" t="n">
        <f aca="false">'Raw Data Consolidated'!L44</f>
        <v>0</v>
      </c>
      <c r="M98" s="52" t="n">
        <f aca="false">'Raw Data Consolidated'!M44</f>
        <v>0</v>
      </c>
      <c r="N98" s="53" t="n">
        <f aca="false">SUM(B98:M98)</f>
        <v>0</v>
      </c>
    </row>
    <row r="99" customFormat="false" ht="15" hidden="false" customHeight="false" outlineLevel="0" collapsed="false">
      <c r="A99" s="51" t="str">
        <f aca="false">RIGHT('Raw Data Consolidated'!A45,LEN('Raw Data Consolidated'!A45)-FIND("|",'Raw Data Consolidated'!A45)-1)</f>
        <v>CGST</v>
      </c>
      <c r="B99" s="52" t="n">
        <f aca="false">'Raw Data Consolidated'!B45</f>
        <v>0</v>
      </c>
      <c r="C99" s="52" t="n">
        <f aca="false">'Raw Data Consolidated'!C45</f>
        <v>0</v>
      </c>
      <c r="D99" s="52" t="n">
        <f aca="false">'Raw Data Consolidated'!D45</f>
        <v>0</v>
      </c>
      <c r="E99" s="52" t="n">
        <f aca="false">'Raw Data Consolidated'!E45</f>
        <v>0</v>
      </c>
      <c r="F99" s="52" t="n">
        <f aca="false">'Raw Data Consolidated'!F45</f>
        <v>0</v>
      </c>
      <c r="G99" s="52" t="n">
        <f aca="false">'Raw Data Consolidated'!G45</f>
        <v>0</v>
      </c>
      <c r="H99" s="52" t="n">
        <f aca="false">'Raw Data Consolidated'!H45</f>
        <v>0</v>
      </c>
      <c r="I99" s="52" t="n">
        <f aca="false">'Raw Data Consolidated'!I45</f>
        <v>0</v>
      </c>
      <c r="J99" s="52" t="n">
        <f aca="false">'Raw Data Consolidated'!J45</f>
        <v>1428.57</v>
      </c>
      <c r="K99" s="52" t="n">
        <f aca="false">'Raw Data Consolidated'!K45</f>
        <v>0</v>
      </c>
      <c r="L99" s="52" t="n">
        <f aca="false">'Raw Data Consolidated'!L45</f>
        <v>0</v>
      </c>
      <c r="M99" s="52" t="n">
        <f aca="false">'Raw Data Consolidated'!M45</f>
        <v>0</v>
      </c>
      <c r="N99" s="53" t="n">
        <f aca="false">SUM(B99:M99)</f>
        <v>1428.57</v>
      </c>
    </row>
    <row r="100" customFormat="false" ht="15" hidden="false" customHeight="false" outlineLevel="0" collapsed="false">
      <c r="A100" s="51" t="str">
        <f aca="false">RIGHT('Raw Data Consolidated'!A46,LEN('Raw Data Consolidated'!A46)-FIND("|",'Raw Data Consolidated'!A46)-1)</f>
        <v>SGST</v>
      </c>
      <c r="B100" s="52" t="n">
        <f aca="false">'Raw Data Consolidated'!B46</f>
        <v>0</v>
      </c>
      <c r="C100" s="52" t="n">
        <f aca="false">'Raw Data Consolidated'!C46</f>
        <v>0</v>
      </c>
      <c r="D100" s="52" t="n">
        <f aca="false">'Raw Data Consolidated'!D46</f>
        <v>0</v>
      </c>
      <c r="E100" s="52" t="n">
        <f aca="false">'Raw Data Consolidated'!E46</f>
        <v>0</v>
      </c>
      <c r="F100" s="52" t="n">
        <f aca="false">'Raw Data Consolidated'!F46</f>
        <v>0</v>
      </c>
      <c r="G100" s="52" t="n">
        <f aca="false">'Raw Data Consolidated'!G46</f>
        <v>0</v>
      </c>
      <c r="H100" s="52" t="n">
        <f aca="false">'Raw Data Consolidated'!H46</f>
        <v>0</v>
      </c>
      <c r="I100" s="52" t="n">
        <f aca="false">'Raw Data Consolidated'!I46</f>
        <v>0</v>
      </c>
      <c r="J100" s="52" t="n">
        <f aca="false">'Raw Data Consolidated'!J46</f>
        <v>1428.57</v>
      </c>
      <c r="K100" s="52" t="n">
        <f aca="false">'Raw Data Consolidated'!K46</f>
        <v>0</v>
      </c>
      <c r="L100" s="52" t="n">
        <f aca="false">'Raw Data Consolidated'!L46</f>
        <v>0</v>
      </c>
      <c r="M100" s="52" t="n">
        <f aca="false">'Raw Data Consolidated'!M46</f>
        <v>0</v>
      </c>
      <c r="N100" s="53" t="n">
        <f aca="false">SUM(B100:M100)</f>
        <v>1428.57</v>
      </c>
    </row>
    <row r="101" customFormat="false" ht="15.75" hidden="false" customHeight="true" outlineLevel="0" collapsed="false">
      <c r="A101" s="54" t="str">
        <f aca="false">RIGHT('Raw Data Consolidated'!A47,LEN('Raw Data Consolidated'!A47)-FIND("|",'Raw Data Consolidated'!A47)-1)</f>
        <v>Cess</v>
      </c>
      <c r="B101" s="55" t="n">
        <f aca="false">'Raw Data Consolidated'!B47</f>
        <v>0</v>
      </c>
      <c r="C101" s="55" t="n">
        <f aca="false">'Raw Data Consolidated'!C47</f>
        <v>0</v>
      </c>
      <c r="D101" s="55" t="n">
        <f aca="false">'Raw Data Consolidated'!D47</f>
        <v>0</v>
      </c>
      <c r="E101" s="55" t="n">
        <f aca="false">'Raw Data Consolidated'!E47</f>
        <v>0</v>
      </c>
      <c r="F101" s="55" t="n">
        <f aca="false">'Raw Data Consolidated'!F47</f>
        <v>0</v>
      </c>
      <c r="G101" s="55" t="n">
        <f aca="false">'Raw Data Consolidated'!G47</f>
        <v>0</v>
      </c>
      <c r="H101" s="55" t="n">
        <f aca="false">'Raw Data Consolidated'!H47</f>
        <v>0</v>
      </c>
      <c r="I101" s="55" t="n">
        <f aca="false">'Raw Data Consolidated'!I47</f>
        <v>0</v>
      </c>
      <c r="J101" s="55" t="n">
        <f aca="false">'Raw Data Consolidated'!J47</f>
        <v>0</v>
      </c>
      <c r="K101" s="55" t="n">
        <f aca="false">'Raw Data Consolidated'!K47</f>
        <v>0</v>
      </c>
      <c r="L101" s="55" t="n">
        <f aca="false">'Raw Data Consolidated'!L47</f>
        <v>0</v>
      </c>
      <c r="M101" s="55" t="n">
        <f aca="false">'Raw Data Consolidated'!M47</f>
        <v>0</v>
      </c>
      <c r="N101" s="56" t="n">
        <f aca="false">SUM(B101:M101)</f>
        <v>0</v>
      </c>
    </row>
    <row r="102" customFormat="false" ht="15.75" hidden="false" customHeight="true" outlineLevel="0" collapsed="false"/>
    <row r="103" customFormat="false" ht="15.75" hidden="false" customHeight="true" outlineLevel="0" collapsed="false">
      <c r="A103" s="63" t="str">
        <f aca="false">CONCATENATE("Summary calculated by GSTZen: ", LEFT('Raw Data Consolidated'!A$43, FIND("|", 'Raw Data Consolidated'!A$43)-1))</f>
        <v>Summary calculated by GSTZen: Adjustment of Advances - 11B(1), 11B(2) </v>
      </c>
      <c r="B103" s="63"/>
      <c r="C103" s="63"/>
      <c r="D103" s="63"/>
      <c r="E103" s="63"/>
      <c r="F103" s="63"/>
      <c r="G103" s="63"/>
      <c r="H103" s="63"/>
      <c r="I103" s="63"/>
      <c r="J103" s="63"/>
      <c r="K103" s="63"/>
      <c r="L103" s="63"/>
      <c r="M103" s="63"/>
      <c r="N103" s="63"/>
    </row>
    <row r="104" customFormat="false" ht="15" hidden="false" customHeight="false" outlineLevel="0" collapsed="false">
      <c r="A104" s="51" t="s">
        <v>27</v>
      </c>
      <c r="B104" s="52" t="n">
        <f aca="false">'Raw Data Consolidated'!B43</f>
        <v>0</v>
      </c>
      <c r="C104" s="52" t="n">
        <f aca="false">'Raw Data Consolidated'!C43</f>
        <v>0</v>
      </c>
      <c r="D104" s="52" t="n">
        <f aca="false">'Raw Data Consolidated'!D43</f>
        <v>0</v>
      </c>
      <c r="E104" s="52" t="n">
        <f aca="false">'Raw Data Consolidated'!E43</f>
        <v>0</v>
      </c>
      <c r="F104" s="52" t="n">
        <f aca="false">'Raw Data Consolidated'!F43</f>
        <v>0</v>
      </c>
      <c r="G104" s="52" t="n">
        <f aca="false">'Raw Data Consolidated'!G43</f>
        <v>0</v>
      </c>
      <c r="H104" s="52" t="n">
        <f aca="false">'Raw Data Consolidated'!H43</f>
        <v>0</v>
      </c>
      <c r="I104" s="52" t="n">
        <f aca="false">'Raw Data Consolidated'!I43</f>
        <v>0</v>
      </c>
      <c r="J104" s="52" t="n">
        <f aca="false">'Raw Data Consolidated'!J43</f>
        <v>57142.86</v>
      </c>
      <c r="K104" s="52" t="n">
        <f aca="false">'Raw Data Consolidated'!K43</f>
        <v>0</v>
      </c>
      <c r="L104" s="52" t="n">
        <f aca="false">'Raw Data Consolidated'!L43</f>
        <v>0</v>
      </c>
      <c r="M104" s="52" t="n">
        <f aca="false">'Raw Data Consolidated'!M43</f>
        <v>0</v>
      </c>
      <c r="N104" s="53" t="n">
        <f aca="false">SUM(B104:M104)</f>
        <v>57142.86</v>
      </c>
    </row>
    <row r="105" customFormat="false" ht="15" hidden="false" customHeight="false" outlineLevel="0" collapsed="false">
      <c r="A105" s="51" t="s">
        <v>28</v>
      </c>
      <c r="B105" s="52" t="n">
        <f aca="false">'Raw Data Consolidated'!B44</f>
        <v>0</v>
      </c>
      <c r="C105" s="52" t="n">
        <f aca="false">'Raw Data Consolidated'!C44</f>
        <v>0</v>
      </c>
      <c r="D105" s="52" t="n">
        <f aca="false">'Raw Data Consolidated'!D44</f>
        <v>0</v>
      </c>
      <c r="E105" s="52" t="n">
        <f aca="false">'Raw Data Consolidated'!E44</f>
        <v>0</v>
      </c>
      <c r="F105" s="52" t="n">
        <f aca="false">'Raw Data Consolidated'!F44</f>
        <v>0</v>
      </c>
      <c r="G105" s="52" t="n">
        <f aca="false">'Raw Data Consolidated'!G44</f>
        <v>0</v>
      </c>
      <c r="H105" s="52" t="n">
        <f aca="false">'Raw Data Consolidated'!H44</f>
        <v>0</v>
      </c>
      <c r="I105" s="52" t="n">
        <f aca="false">'Raw Data Consolidated'!I44</f>
        <v>0</v>
      </c>
      <c r="J105" s="52" t="n">
        <f aca="false">'Raw Data Consolidated'!J44</f>
        <v>0</v>
      </c>
      <c r="K105" s="52" t="n">
        <f aca="false">'Raw Data Consolidated'!K44</f>
        <v>0</v>
      </c>
      <c r="L105" s="52" t="n">
        <f aca="false">'Raw Data Consolidated'!L44</f>
        <v>0</v>
      </c>
      <c r="M105" s="52" t="n">
        <f aca="false">'Raw Data Consolidated'!M44</f>
        <v>0</v>
      </c>
      <c r="N105" s="53" t="n">
        <f aca="false">SUM(B105:M105)</f>
        <v>0</v>
      </c>
    </row>
    <row r="106" customFormat="false" ht="15" hidden="false" customHeight="false" outlineLevel="0" collapsed="false">
      <c r="A106" s="51" t="s">
        <v>29</v>
      </c>
      <c r="B106" s="52" t="n">
        <f aca="false">'Raw Data Consolidated'!B45</f>
        <v>0</v>
      </c>
      <c r="C106" s="52" t="n">
        <f aca="false">'Raw Data Consolidated'!C45</f>
        <v>0</v>
      </c>
      <c r="D106" s="52" t="n">
        <f aca="false">'Raw Data Consolidated'!D45</f>
        <v>0</v>
      </c>
      <c r="E106" s="52" t="n">
        <f aca="false">'Raw Data Consolidated'!E45</f>
        <v>0</v>
      </c>
      <c r="F106" s="52" t="n">
        <f aca="false">'Raw Data Consolidated'!F45</f>
        <v>0</v>
      </c>
      <c r="G106" s="52" t="n">
        <f aca="false">'Raw Data Consolidated'!G45</f>
        <v>0</v>
      </c>
      <c r="H106" s="52" t="n">
        <f aca="false">'Raw Data Consolidated'!H45</f>
        <v>0</v>
      </c>
      <c r="I106" s="52" t="n">
        <f aca="false">'Raw Data Consolidated'!I45</f>
        <v>0</v>
      </c>
      <c r="J106" s="52" t="n">
        <f aca="false">'Raw Data Consolidated'!J45</f>
        <v>1428.57</v>
      </c>
      <c r="K106" s="52" t="n">
        <f aca="false">'Raw Data Consolidated'!K45</f>
        <v>0</v>
      </c>
      <c r="L106" s="52" t="n">
        <f aca="false">'Raw Data Consolidated'!L45</f>
        <v>0</v>
      </c>
      <c r="M106" s="52" t="n">
        <f aca="false">'Raw Data Consolidated'!M45</f>
        <v>0</v>
      </c>
      <c r="N106" s="53" t="n">
        <f aca="false">SUM(B106:M106)</f>
        <v>1428.57</v>
      </c>
    </row>
    <row r="107" customFormat="false" ht="15" hidden="false" customHeight="false" outlineLevel="0" collapsed="false">
      <c r="A107" s="51" t="s">
        <v>30</v>
      </c>
      <c r="B107" s="52" t="n">
        <f aca="false">'Raw Data Consolidated'!B46</f>
        <v>0</v>
      </c>
      <c r="C107" s="52" t="n">
        <f aca="false">'Raw Data Consolidated'!C46</f>
        <v>0</v>
      </c>
      <c r="D107" s="52" t="n">
        <f aca="false">'Raw Data Consolidated'!D46</f>
        <v>0</v>
      </c>
      <c r="E107" s="52" t="n">
        <f aca="false">'Raw Data Consolidated'!E46</f>
        <v>0</v>
      </c>
      <c r="F107" s="52" t="n">
        <f aca="false">'Raw Data Consolidated'!F46</f>
        <v>0</v>
      </c>
      <c r="G107" s="52" t="n">
        <f aca="false">'Raw Data Consolidated'!G46</f>
        <v>0</v>
      </c>
      <c r="H107" s="52" t="n">
        <f aca="false">'Raw Data Consolidated'!H46</f>
        <v>0</v>
      </c>
      <c r="I107" s="52" t="n">
        <f aca="false">'Raw Data Consolidated'!I46</f>
        <v>0</v>
      </c>
      <c r="J107" s="52" t="n">
        <f aca="false">'Raw Data Consolidated'!J46</f>
        <v>1428.57</v>
      </c>
      <c r="K107" s="52" t="n">
        <f aca="false">'Raw Data Consolidated'!K46</f>
        <v>0</v>
      </c>
      <c r="L107" s="52" t="n">
        <f aca="false">'Raw Data Consolidated'!L46</f>
        <v>0</v>
      </c>
      <c r="M107" s="52" t="n">
        <f aca="false">'Raw Data Consolidated'!M46</f>
        <v>0</v>
      </c>
      <c r="N107" s="53" t="n">
        <f aca="false">SUM(B107:M107)</f>
        <v>1428.57</v>
      </c>
    </row>
    <row r="108" customFormat="false" ht="15.75" hidden="false" customHeight="true" outlineLevel="0" collapsed="false">
      <c r="A108" s="54" t="s">
        <v>31</v>
      </c>
      <c r="B108" s="55" t="n">
        <f aca="false">'Raw Data Consolidated'!B47</f>
        <v>0</v>
      </c>
      <c r="C108" s="55" t="n">
        <f aca="false">'Raw Data Consolidated'!C47</f>
        <v>0</v>
      </c>
      <c r="D108" s="55" t="n">
        <f aca="false">'Raw Data Consolidated'!D47</f>
        <v>0</v>
      </c>
      <c r="E108" s="55" t="n">
        <f aca="false">'Raw Data Consolidated'!E47</f>
        <v>0</v>
      </c>
      <c r="F108" s="55" t="n">
        <f aca="false">'Raw Data Consolidated'!F47</f>
        <v>0</v>
      </c>
      <c r="G108" s="55" t="n">
        <f aca="false">'Raw Data Consolidated'!G47</f>
        <v>0</v>
      </c>
      <c r="H108" s="55" t="n">
        <f aca="false">'Raw Data Consolidated'!H47</f>
        <v>0</v>
      </c>
      <c r="I108" s="55" t="n">
        <f aca="false">'Raw Data Consolidated'!I47</f>
        <v>0</v>
      </c>
      <c r="J108" s="55" t="n">
        <f aca="false">'Raw Data Consolidated'!J47</f>
        <v>0</v>
      </c>
      <c r="K108" s="55" t="n">
        <f aca="false">'Raw Data Consolidated'!K47</f>
        <v>0</v>
      </c>
      <c r="L108" s="55" t="n">
        <f aca="false">'Raw Data Consolidated'!L47</f>
        <v>0</v>
      </c>
      <c r="M108" s="55" t="n">
        <f aca="false">'Raw Data Consolidated'!M47</f>
        <v>0</v>
      </c>
      <c r="N108" s="56" t="n">
        <f aca="false">SUM(B108:M108)</f>
        <v>0</v>
      </c>
    </row>
    <row r="109" customFormat="false" ht="15.75" hidden="false" customHeight="true" outlineLevel="0" collapsed="false"/>
    <row r="110" customFormat="false" ht="15.75" hidden="false" customHeight="true" outlineLevel="0" collapsed="false">
      <c r="A110" s="50" t="str">
        <f aca="false">CONCATENATE("Summary calculated by Govt. Portal: ", LEFT('Raw Data Consolidated'!A$48, FIND("|", 'Raw Data Consolidated'!A$48)-1))</f>
        <v>Summary calculated by Govt. Portal: Amended B2B Invoices - 9A </v>
      </c>
      <c r="B110" s="50"/>
      <c r="C110" s="50"/>
      <c r="D110" s="50"/>
      <c r="E110" s="50"/>
      <c r="F110" s="50"/>
      <c r="G110" s="50"/>
      <c r="H110" s="50"/>
      <c r="I110" s="50"/>
      <c r="J110" s="50"/>
      <c r="K110" s="50"/>
      <c r="L110" s="50"/>
      <c r="M110" s="50"/>
      <c r="N110" s="50"/>
    </row>
    <row r="111" customFormat="false" ht="15" hidden="false" customHeight="false" outlineLevel="0" collapsed="false">
      <c r="A111" s="51" t="str">
        <f aca="false">RIGHT('Raw Data Consolidated'!A48, LEN('Raw Data Consolidated'!A48) - FIND("|", 'Raw Data Consolidated'!A48) - 1)</f>
        <v>Taxable Value</v>
      </c>
      <c r="B111" s="52" t="n">
        <f aca="false">'Raw Data Consolidated'!B48</f>
        <v>0</v>
      </c>
      <c r="C111" s="52" t="n">
        <f aca="false">'Raw Data Consolidated'!C48</f>
        <v>0</v>
      </c>
      <c r="D111" s="52" t="n">
        <f aca="false">'Raw Data Consolidated'!D48</f>
        <v>0</v>
      </c>
      <c r="E111" s="52" t="n">
        <f aca="false">'Raw Data Consolidated'!E48</f>
        <v>0</v>
      </c>
      <c r="F111" s="52" t="n">
        <f aca="false">'Raw Data Consolidated'!F48</f>
        <v>0</v>
      </c>
      <c r="G111" s="52" t="n">
        <f aca="false">'Raw Data Consolidated'!G48</f>
        <v>0</v>
      </c>
      <c r="H111" s="52" t="n">
        <f aca="false">'Raw Data Consolidated'!H48</f>
        <v>0</v>
      </c>
      <c r="I111" s="52" t="n">
        <f aca="false">'Raw Data Consolidated'!I48</f>
        <v>0</v>
      </c>
      <c r="J111" s="52" t="n">
        <f aca="false">'Raw Data Consolidated'!J48</f>
        <v>0</v>
      </c>
      <c r="K111" s="52" t="n">
        <f aca="false">'Raw Data Consolidated'!K48</f>
        <v>0</v>
      </c>
      <c r="L111" s="52" t="n">
        <f aca="false">'Raw Data Consolidated'!L48</f>
        <v>0</v>
      </c>
      <c r="M111" s="52" t="n">
        <f aca="false">'Raw Data Consolidated'!M48</f>
        <v>0</v>
      </c>
      <c r="N111" s="53" t="n">
        <f aca="false">SUM(B111:M111)</f>
        <v>0</v>
      </c>
    </row>
    <row r="112" customFormat="false" ht="15" hidden="false" customHeight="false" outlineLevel="0" collapsed="false">
      <c r="A112" s="51" t="str">
        <f aca="false">RIGHT('Raw Data Consolidated'!A49, LEN('Raw Data Consolidated'!A49) - FIND("|", 'Raw Data Consolidated'!A49) - 1)</f>
        <v>IGST</v>
      </c>
      <c r="B112" s="52" t="n">
        <f aca="false">'Raw Data Consolidated'!B49</f>
        <v>0</v>
      </c>
      <c r="C112" s="52" t="n">
        <f aca="false">'Raw Data Consolidated'!C49</f>
        <v>0</v>
      </c>
      <c r="D112" s="52" t="n">
        <f aca="false">'Raw Data Consolidated'!D49</f>
        <v>0</v>
      </c>
      <c r="E112" s="52" t="n">
        <f aca="false">'Raw Data Consolidated'!E49</f>
        <v>0</v>
      </c>
      <c r="F112" s="52" t="n">
        <f aca="false">'Raw Data Consolidated'!F49</f>
        <v>0</v>
      </c>
      <c r="G112" s="52" t="n">
        <f aca="false">'Raw Data Consolidated'!G49</f>
        <v>0</v>
      </c>
      <c r="H112" s="52" t="n">
        <f aca="false">'Raw Data Consolidated'!H49</f>
        <v>0</v>
      </c>
      <c r="I112" s="52" t="n">
        <f aca="false">'Raw Data Consolidated'!I49</f>
        <v>0</v>
      </c>
      <c r="J112" s="52" t="n">
        <f aca="false">'Raw Data Consolidated'!J49</f>
        <v>0</v>
      </c>
      <c r="K112" s="52" t="n">
        <f aca="false">'Raw Data Consolidated'!K49</f>
        <v>0</v>
      </c>
      <c r="L112" s="52" t="n">
        <f aca="false">'Raw Data Consolidated'!L49</f>
        <v>0</v>
      </c>
      <c r="M112" s="52" t="n">
        <f aca="false">'Raw Data Consolidated'!M49</f>
        <v>0</v>
      </c>
      <c r="N112" s="53" t="n">
        <f aca="false">SUM(B112:M112)</f>
        <v>0</v>
      </c>
    </row>
    <row r="113" customFormat="false" ht="15" hidden="false" customHeight="false" outlineLevel="0" collapsed="false">
      <c r="A113" s="51" t="str">
        <f aca="false">RIGHT('Raw Data Consolidated'!A50, LEN('Raw Data Consolidated'!A50) - FIND("|", 'Raw Data Consolidated'!A50) - 1)</f>
        <v>CGST</v>
      </c>
      <c r="B113" s="52" t="n">
        <f aca="false">'Raw Data Consolidated'!B50</f>
        <v>0</v>
      </c>
      <c r="C113" s="52" t="n">
        <f aca="false">'Raw Data Consolidated'!C50</f>
        <v>0</v>
      </c>
      <c r="D113" s="52" t="n">
        <f aca="false">'Raw Data Consolidated'!D50</f>
        <v>0</v>
      </c>
      <c r="E113" s="52" t="n">
        <f aca="false">'Raw Data Consolidated'!E50</f>
        <v>0</v>
      </c>
      <c r="F113" s="52" t="n">
        <f aca="false">'Raw Data Consolidated'!F50</f>
        <v>0</v>
      </c>
      <c r="G113" s="52" t="n">
        <f aca="false">'Raw Data Consolidated'!G50</f>
        <v>0</v>
      </c>
      <c r="H113" s="52" t="n">
        <f aca="false">'Raw Data Consolidated'!H50</f>
        <v>0</v>
      </c>
      <c r="I113" s="52" t="n">
        <f aca="false">'Raw Data Consolidated'!I50</f>
        <v>0</v>
      </c>
      <c r="J113" s="52" t="n">
        <f aca="false">'Raw Data Consolidated'!J50</f>
        <v>0</v>
      </c>
      <c r="K113" s="52" t="n">
        <f aca="false">'Raw Data Consolidated'!K50</f>
        <v>0</v>
      </c>
      <c r="L113" s="52" t="n">
        <f aca="false">'Raw Data Consolidated'!L50</f>
        <v>0</v>
      </c>
      <c r="M113" s="52" t="n">
        <f aca="false">'Raw Data Consolidated'!M50</f>
        <v>0</v>
      </c>
      <c r="N113" s="53" t="n">
        <f aca="false">SUM(B113:M113)</f>
        <v>0</v>
      </c>
    </row>
    <row r="114" customFormat="false" ht="15" hidden="false" customHeight="false" outlineLevel="0" collapsed="false">
      <c r="A114" s="51" t="str">
        <f aca="false">RIGHT('Raw Data Consolidated'!A51, LEN('Raw Data Consolidated'!A51) - FIND("|", 'Raw Data Consolidated'!A51) - 1)</f>
        <v>SGST</v>
      </c>
      <c r="B114" s="52" t="n">
        <f aca="false">'Raw Data Consolidated'!B51</f>
        <v>0</v>
      </c>
      <c r="C114" s="52" t="n">
        <f aca="false">'Raw Data Consolidated'!C51</f>
        <v>0</v>
      </c>
      <c r="D114" s="52" t="n">
        <f aca="false">'Raw Data Consolidated'!D51</f>
        <v>0</v>
      </c>
      <c r="E114" s="52" t="n">
        <f aca="false">'Raw Data Consolidated'!E51</f>
        <v>0</v>
      </c>
      <c r="F114" s="52" t="n">
        <f aca="false">'Raw Data Consolidated'!F51</f>
        <v>0</v>
      </c>
      <c r="G114" s="52" t="n">
        <f aca="false">'Raw Data Consolidated'!G51</f>
        <v>0</v>
      </c>
      <c r="H114" s="52" t="n">
        <f aca="false">'Raw Data Consolidated'!H51</f>
        <v>0</v>
      </c>
      <c r="I114" s="52" t="n">
        <f aca="false">'Raw Data Consolidated'!I51</f>
        <v>0</v>
      </c>
      <c r="J114" s="52" t="n">
        <f aca="false">'Raw Data Consolidated'!J51</f>
        <v>0</v>
      </c>
      <c r="K114" s="52" t="n">
        <f aca="false">'Raw Data Consolidated'!K51</f>
        <v>0</v>
      </c>
      <c r="L114" s="52" t="n">
        <f aca="false">'Raw Data Consolidated'!L51</f>
        <v>0</v>
      </c>
      <c r="M114" s="52" t="n">
        <f aca="false">'Raw Data Consolidated'!M51</f>
        <v>0</v>
      </c>
      <c r="N114" s="53" t="n">
        <f aca="false">SUM(B114:M114)</f>
        <v>0</v>
      </c>
    </row>
    <row r="115" customFormat="false" ht="15.75" hidden="false" customHeight="true" outlineLevel="0" collapsed="false">
      <c r="A115" s="54" t="str">
        <f aca="false">RIGHT('Raw Data Consolidated'!A52, LEN('Raw Data Consolidated'!A52) - FIND("|", 'Raw Data Consolidated'!A52) - 1)</f>
        <v>Cess</v>
      </c>
      <c r="B115" s="55" t="n">
        <f aca="false">'Raw Data Consolidated'!B52</f>
        <v>0</v>
      </c>
      <c r="C115" s="55" t="n">
        <f aca="false">'Raw Data Consolidated'!C52</f>
        <v>0</v>
      </c>
      <c r="D115" s="55" t="n">
        <f aca="false">'Raw Data Consolidated'!D52</f>
        <v>0</v>
      </c>
      <c r="E115" s="55" t="n">
        <f aca="false">'Raw Data Consolidated'!E52</f>
        <v>0</v>
      </c>
      <c r="F115" s="55" t="n">
        <f aca="false">'Raw Data Consolidated'!F52</f>
        <v>0</v>
      </c>
      <c r="G115" s="55" t="n">
        <f aca="false">'Raw Data Consolidated'!G52</f>
        <v>0</v>
      </c>
      <c r="H115" s="55" t="n">
        <f aca="false">'Raw Data Consolidated'!H52</f>
        <v>0</v>
      </c>
      <c r="I115" s="55" t="n">
        <f aca="false">'Raw Data Consolidated'!I52</f>
        <v>0</v>
      </c>
      <c r="J115" s="55" t="n">
        <f aca="false">'Raw Data Consolidated'!J52</f>
        <v>0</v>
      </c>
      <c r="K115" s="55" t="n">
        <f aca="false">'Raw Data Consolidated'!K52</f>
        <v>0</v>
      </c>
      <c r="L115" s="55" t="n">
        <f aca="false">'Raw Data Consolidated'!L52</f>
        <v>0</v>
      </c>
      <c r="M115" s="55" t="n">
        <f aca="false">'Raw Data Consolidated'!M52</f>
        <v>0</v>
      </c>
      <c r="N115" s="56" t="n">
        <f aca="false">SUM(B115:M115)</f>
        <v>0</v>
      </c>
    </row>
    <row r="116" customFormat="false" ht="15.75" hidden="false" customHeight="true" outlineLevel="0" collapsed="false"/>
    <row r="117" customFormat="false" ht="15.75" hidden="false" customHeight="true" outlineLevel="0" collapsed="false">
      <c r="A117" s="50" t="str">
        <f aca="false">CONCATENATE("Summary calculated by Govt. Portal: ", LEFT('Raw Data Consolidated'!A$53, FIND("|", 'Raw Data Consolidated'!A$53)-1))</f>
        <v>Summary calculated by Govt. Portal: Amended B2C (Large) Invoices - 9A </v>
      </c>
      <c r="B117" s="50"/>
      <c r="C117" s="50"/>
      <c r="D117" s="50"/>
      <c r="E117" s="50"/>
      <c r="F117" s="50"/>
      <c r="G117" s="50"/>
      <c r="H117" s="50"/>
      <c r="I117" s="50"/>
      <c r="J117" s="50"/>
      <c r="K117" s="50"/>
      <c r="L117" s="50"/>
      <c r="M117" s="50"/>
      <c r="N117" s="50"/>
    </row>
    <row r="118" customFormat="false" ht="15" hidden="false" customHeight="false" outlineLevel="0" collapsed="false">
      <c r="A118" s="51" t="str">
        <f aca="false">RIGHT('Raw Data Consolidated'!A53,LEN('Raw Data Consolidated'!A53)-FIND("|",'Raw Data Consolidated'!A53)-1)</f>
        <v>Taxable Value</v>
      </c>
      <c r="B118" s="52" t="n">
        <f aca="false">'Raw Data Consolidated'!B53</f>
        <v>0</v>
      </c>
      <c r="C118" s="52" t="n">
        <f aca="false">'Raw Data Consolidated'!C53</f>
        <v>0</v>
      </c>
      <c r="D118" s="52" t="n">
        <f aca="false">'Raw Data Consolidated'!D53</f>
        <v>0</v>
      </c>
      <c r="E118" s="52" t="n">
        <f aca="false">'Raw Data Consolidated'!E53</f>
        <v>0</v>
      </c>
      <c r="F118" s="52" t="n">
        <f aca="false">'Raw Data Consolidated'!F53</f>
        <v>0</v>
      </c>
      <c r="G118" s="52" t="n">
        <f aca="false">'Raw Data Consolidated'!G53</f>
        <v>0</v>
      </c>
      <c r="H118" s="52" t="n">
        <f aca="false">'Raw Data Consolidated'!H53</f>
        <v>0</v>
      </c>
      <c r="I118" s="52" t="n">
        <f aca="false">'Raw Data Consolidated'!I53</f>
        <v>0</v>
      </c>
      <c r="J118" s="52" t="n">
        <f aca="false">'Raw Data Consolidated'!J53</f>
        <v>0</v>
      </c>
      <c r="K118" s="52" t="n">
        <f aca="false">'Raw Data Consolidated'!K53</f>
        <v>0</v>
      </c>
      <c r="L118" s="52" t="n">
        <f aca="false">'Raw Data Consolidated'!L53</f>
        <v>0</v>
      </c>
      <c r="M118" s="52" t="n">
        <f aca="false">'Raw Data Consolidated'!M53</f>
        <v>0</v>
      </c>
      <c r="N118" s="53" t="n">
        <f aca="false">SUM(B118:M118)</f>
        <v>0</v>
      </c>
    </row>
    <row r="119" customFormat="false" ht="15" hidden="false" customHeight="false" outlineLevel="0" collapsed="false">
      <c r="A119" s="51" t="str">
        <f aca="false">RIGHT('Raw Data Consolidated'!A54,LEN('Raw Data Consolidated'!A54)-FIND("|",'Raw Data Consolidated'!A54)-1)</f>
        <v>IGST</v>
      </c>
      <c r="B119" s="52" t="n">
        <f aca="false">'Raw Data Consolidated'!B54</f>
        <v>0</v>
      </c>
      <c r="C119" s="52" t="n">
        <f aca="false">'Raw Data Consolidated'!C54</f>
        <v>0</v>
      </c>
      <c r="D119" s="52" t="n">
        <f aca="false">'Raw Data Consolidated'!D54</f>
        <v>0</v>
      </c>
      <c r="E119" s="52" t="n">
        <f aca="false">'Raw Data Consolidated'!E54</f>
        <v>0</v>
      </c>
      <c r="F119" s="52" t="n">
        <f aca="false">'Raw Data Consolidated'!F54</f>
        <v>0</v>
      </c>
      <c r="G119" s="52" t="n">
        <f aca="false">'Raw Data Consolidated'!G54</f>
        <v>0</v>
      </c>
      <c r="H119" s="52" t="n">
        <f aca="false">'Raw Data Consolidated'!H54</f>
        <v>0</v>
      </c>
      <c r="I119" s="52" t="n">
        <f aca="false">'Raw Data Consolidated'!I54</f>
        <v>0</v>
      </c>
      <c r="J119" s="52" t="n">
        <f aca="false">'Raw Data Consolidated'!J54</f>
        <v>0</v>
      </c>
      <c r="K119" s="52" t="n">
        <f aca="false">'Raw Data Consolidated'!K54</f>
        <v>0</v>
      </c>
      <c r="L119" s="52" t="n">
        <f aca="false">'Raw Data Consolidated'!L54</f>
        <v>0</v>
      </c>
      <c r="M119" s="52" t="n">
        <f aca="false">'Raw Data Consolidated'!M54</f>
        <v>0</v>
      </c>
      <c r="N119" s="53" t="n">
        <f aca="false">SUM(B119:M119)</f>
        <v>0</v>
      </c>
    </row>
    <row r="120" customFormat="false" ht="15.75" hidden="false" customHeight="true" outlineLevel="0" collapsed="false">
      <c r="A120" s="54" t="str">
        <f aca="false">RIGHT('Raw Data Consolidated'!A55,LEN('Raw Data Consolidated'!A55)-FIND("|",'Raw Data Consolidated'!A55)-1)</f>
        <v>Cess</v>
      </c>
      <c r="B120" s="55" t="n">
        <f aca="false">'Raw Data Consolidated'!B55</f>
        <v>0</v>
      </c>
      <c r="C120" s="55" t="n">
        <f aca="false">'Raw Data Consolidated'!C55</f>
        <v>0</v>
      </c>
      <c r="D120" s="55" t="n">
        <f aca="false">'Raw Data Consolidated'!D55</f>
        <v>0</v>
      </c>
      <c r="E120" s="55" t="n">
        <f aca="false">'Raw Data Consolidated'!E55</f>
        <v>0</v>
      </c>
      <c r="F120" s="55" t="n">
        <f aca="false">'Raw Data Consolidated'!F55</f>
        <v>0</v>
      </c>
      <c r="G120" s="55" t="n">
        <f aca="false">'Raw Data Consolidated'!G55</f>
        <v>0</v>
      </c>
      <c r="H120" s="55" t="n">
        <f aca="false">'Raw Data Consolidated'!H55</f>
        <v>0</v>
      </c>
      <c r="I120" s="55" t="n">
        <f aca="false">'Raw Data Consolidated'!I55</f>
        <v>0</v>
      </c>
      <c r="J120" s="55" t="n">
        <f aca="false">'Raw Data Consolidated'!J55</f>
        <v>0</v>
      </c>
      <c r="K120" s="55" t="n">
        <f aca="false">'Raw Data Consolidated'!K55</f>
        <v>0</v>
      </c>
      <c r="L120" s="55" t="n">
        <f aca="false">'Raw Data Consolidated'!L55</f>
        <v>0</v>
      </c>
      <c r="M120" s="55" t="n">
        <f aca="false">'Raw Data Consolidated'!M55</f>
        <v>0</v>
      </c>
      <c r="N120" s="56" t="n">
        <f aca="false">SUM(B120:M120)</f>
        <v>0</v>
      </c>
    </row>
    <row r="121" customFormat="false" ht="15.75" hidden="false" customHeight="true" outlineLevel="0" collapsed="false"/>
    <row r="122" customFormat="false" ht="15.75" hidden="false" customHeight="true" outlineLevel="0" collapsed="false">
      <c r="A122" s="50" t="str">
        <f aca="false">CONCATENATE("Summary calculated by Govt. Portal: ", LEFT('Raw Data Consolidated'!A$56, FIND("|", 'Raw Data Consolidated'!A$56)-1))</f>
        <v>Summary calculated by Govt. Portal: Amended B2C (Others) - 10 </v>
      </c>
      <c r="B122" s="50"/>
      <c r="C122" s="50"/>
      <c r="D122" s="50"/>
      <c r="E122" s="50"/>
      <c r="F122" s="50"/>
      <c r="G122" s="50"/>
      <c r="H122" s="50"/>
      <c r="I122" s="50"/>
      <c r="J122" s="50"/>
      <c r="K122" s="50"/>
      <c r="L122" s="50"/>
      <c r="M122" s="50"/>
      <c r="N122" s="50"/>
    </row>
    <row r="123" customFormat="false" ht="15" hidden="false" customHeight="false" outlineLevel="0" collapsed="false">
      <c r="A123" s="51" t="str">
        <f aca="false">RIGHT('Raw Data Consolidated'!A56,LEN('Raw Data Consolidated'!A56)-FIND("|",'Raw Data Consolidated'!A56)-1)</f>
        <v>Taxable Value</v>
      </c>
      <c r="B123" s="52" t="n">
        <f aca="false">'Raw Data Consolidated'!B56</f>
        <v>0</v>
      </c>
      <c r="C123" s="52" t="n">
        <f aca="false">'Raw Data Consolidated'!C56</f>
        <v>0</v>
      </c>
      <c r="D123" s="52" t="n">
        <f aca="false">'Raw Data Consolidated'!D56</f>
        <v>0</v>
      </c>
      <c r="E123" s="52" t="n">
        <f aca="false">'Raw Data Consolidated'!E56</f>
        <v>0</v>
      </c>
      <c r="F123" s="52" t="n">
        <f aca="false">'Raw Data Consolidated'!F56</f>
        <v>0</v>
      </c>
      <c r="G123" s="52" t="n">
        <f aca="false">'Raw Data Consolidated'!G56</f>
        <v>0</v>
      </c>
      <c r="H123" s="52" t="n">
        <f aca="false">'Raw Data Consolidated'!H56</f>
        <v>0</v>
      </c>
      <c r="I123" s="52" t="n">
        <f aca="false">'Raw Data Consolidated'!I56</f>
        <v>0</v>
      </c>
      <c r="J123" s="52" t="n">
        <f aca="false">'Raw Data Consolidated'!J56</f>
        <v>0</v>
      </c>
      <c r="K123" s="52" t="n">
        <f aca="false">'Raw Data Consolidated'!K56</f>
        <v>0</v>
      </c>
      <c r="L123" s="52" t="n">
        <f aca="false">'Raw Data Consolidated'!L56</f>
        <v>0</v>
      </c>
      <c r="M123" s="52" t="n">
        <f aca="false">'Raw Data Consolidated'!M56</f>
        <v>0</v>
      </c>
      <c r="N123" s="53" t="n">
        <f aca="false">SUM(B123:M123)</f>
        <v>0</v>
      </c>
    </row>
    <row r="124" customFormat="false" ht="15" hidden="false" customHeight="false" outlineLevel="0" collapsed="false">
      <c r="A124" s="51" t="str">
        <f aca="false">RIGHT('Raw Data Consolidated'!A57,LEN('Raw Data Consolidated'!A57)-FIND("|",'Raw Data Consolidated'!A57)-1)</f>
        <v>IGST</v>
      </c>
      <c r="B124" s="52" t="n">
        <f aca="false">'Raw Data Consolidated'!B57</f>
        <v>0</v>
      </c>
      <c r="C124" s="52" t="n">
        <f aca="false">'Raw Data Consolidated'!C57</f>
        <v>0</v>
      </c>
      <c r="D124" s="52" t="n">
        <f aca="false">'Raw Data Consolidated'!D57</f>
        <v>0</v>
      </c>
      <c r="E124" s="52" t="n">
        <f aca="false">'Raw Data Consolidated'!E57</f>
        <v>0</v>
      </c>
      <c r="F124" s="52" t="n">
        <f aca="false">'Raw Data Consolidated'!F57</f>
        <v>0</v>
      </c>
      <c r="G124" s="52" t="n">
        <f aca="false">'Raw Data Consolidated'!G57</f>
        <v>0</v>
      </c>
      <c r="H124" s="52" t="n">
        <f aca="false">'Raw Data Consolidated'!H57</f>
        <v>0</v>
      </c>
      <c r="I124" s="52" t="n">
        <f aca="false">'Raw Data Consolidated'!I57</f>
        <v>0</v>
      </c>
      <c r="J124" s="52" t="n">
        <f aca="false">'Raw Data Consolidated'!J57</f>
        <v>0</v>
      </c>
      <c r="K124" s="52" t="n">
        <f aca="false">'Raw Data Consolidated'!K57</f>
        <v>0</v>
      </c>
      <c r="L124" s="52" t="n">
        <f aca="false">'Raw Data Consolidated'!L57</f>
        <v>0</v>
      </c>
      <c r="M124" s="52" t="n">
        <f aca="false">'Raw Data Consolidated'!M57</f>
        <v>0</v>
      </c>
      <c r="N124" s="53" t="n">
        <f aca="false">SUM(B124:M124)</f>
        <v>0</v>
      </c>
    </row>
    <row r="125" customFormat="false" ht="15" hidden="false" customHeight="false" outlineLevel="0" collapsed="false">
      <c r="A125" s="51" t="str">
        <f aca="false">RIGHT('Raw Data Consolidated'!A58,LEN('Raw Data Consolidated'!A58)-FIND("|",'Raw Data Consolidated'!A58)-1)</f>
        <v>CGST</v>
      </c>
      <c r="B125" s="52" t="n">
        <f aca="false">'Raw Data Consolidated'!B58</f>
        <v>0</v>
      </c>
      <c r="C125" s="52" t="n">
        <f aca="false">'Raw Data Consolidated'!C58</f>
        <v>0</v>
      </c>
      <c r="D125" s="52" t="n">
        <f aca="false">'Raw Data Consolidated'!D58</f>
        <v>0</v>
      </c>
      <c r="E125" s="52" t="n">
        <f aca="false">'Raw Data Consolidated'!E58</f>
        <v>0</v>
      </c>
      <c r="F125" s="52" t="n">
        <f aca="false">'Raw Data Consolidated'!F58</f>
        <v>0</v>
      </c>
      <c r="G125" s="52" t="n">
        <f aca="false">'Raw Data Consolidated'!G58</f>
        <v>0</v>
      </c>
      <c r="H125" s="52" t="n">
        <f aca="false">'Raw Data Consolidated'!H58</f>
        <v>0</v>
      </c>
      <c r="I125" s="52" t="n">
        <f aca="false">'Raw Data Consolidated'!I58</f>
        <v>0</v>
      </c>
      <c r="J125" s="52" t="n">
        <f aca="false">'Raw Data Consolidated'!J58</f>
        <v>0</v>
      </c>
      <c r="K125" s="52" t="n">
        <f aca="false">'Raw Data Consolidated'!K58</f>
        <v>0</v>
      </c>
      <c r="L125" s="52" t="n">
        <f aca="false">'Raw Data Consolidated'!L58</f>
        <v>0</v>
      </c>
      <c r="M125" s="52" t="n">
        <f aca="false">'Raw Data Consolidated'!M58</f>
        <v>0</v>
      </c>
      <c r="N125" s="53" t="n">
        <f aca="false">SUM(B125:M125)</f>
        <v>0</v>
      </c>
    </row>
    <row r="126" customFormat="false" ht="15" hidden="false" customHeight="false" outlineLevel="0" collapsed="false">
      <c r="A126" s="51" t="str">
        <f aca="false">RIGHT('Raw Data Consolidated'!A59,LEN('Raw Data Consolidated'!A59)-FIND("|",'Raw Data Consolidated'!A59)-1)</f>
        <v>SGST</v>
      </c>
      <c r="B126" s="52" t="n">
        <f aca="false">'Raw Data Consolidated'!B59</f>
        <v>0</v>
      </c>
      <c r="C126" s="52" t="n">
        <f aca="false">'Raw Data Consolidated'!C59</f>
        <v>0</v>
      </c>
      <c r="D126" s="52" t="n">
        <f aca="false">'Raw Data Consolidated'!D59</f>
        <v>0</v>
      </c>
      <c r="E126" s="52" t="n">
        <f aca="false">'Raw Data Consolidated'!E59</f>
        <v>0</v>
      </c>
      <c r="F126" s="52" t="n">
        <f aca="false">'Raw Data Consolidated'!F59</f>
        <v>0</v>
      </c>
      <c r="G126" s="52" t="n">
        <f aca="false">'Raw Data Consolidated'!G59</f>
        <v>0</v>
      </c>
      <c r="H126" s="52" t="n">
        <f aca="false">'Raw Data Consolidated'!H59</f>
        <v>0</v>
      </c>
      <c r="I126" s="52" t="n">
        <f aca="false">'Raw Data Consolidated'!I59</f>
        <v>0</v>
      </c>
      <c r="J126" s="52" t="n">
        <f aca="false">'Raw Data Consolidated'!J59</f>
        <v>0</v>
      </c>
      <c r="K126" s="52" t="n">
        <f aca="false">'Raw Data Consolidated'!K59</f>
        <v>0</v>
      </c>
      <c r="L126" s="52" t="n">
        <f aca="false">'Raw Data Consolidated'!L59</f>
        <v>0</v>
      </c>
      <c r="M126" s="52" t="n">
        <f aca="false">'Raw Data Consolidated'!M59</f>
        <v>0</v>
      </c>
      <c r="N126" s="53" t="n">
        <f aca="false">SUM(B126:M126)</f>
        <v>0</v>
      </c>
    </row>
    <row r="127" customFormat="false" ht="15.75" hidden="false" customHeight="true" outlineLevel="0" collapsed="false">
      <c r="A127" s="54" t="str">
        <f aca="false">RIGHT('Raw Data Consolidated'!A60,LEN('Raw Data Consolidated'!A60)-FIND("|",'Raw Data Consolidated'!A60)-1)</f>
        <v>Cess</v>
      </c>
      <c r="B127" s="55" t="n">
        <f aca="false">'Raw Data Consolidated'!B60</f>
        <v>0</v>
      </c>
      <c r="C127" s="55" t="n">
        <f aca="false">'Raw Data Consolidated'!C60</f>
        <v>0</v>
      </c>
      <c r="D127" s="55" t="n">
        <f aca="false">'Raw Data Consolidated'!D60</f>
        <v>0</v>
      </c>
      <c r="E127" s="55" t="n">
        <f aca="false">'Raw Data Consolidated'!E60</f>
        <v>0</v>
      </c>
      <c r="F127" s="55" t="n">
        <f aca="false">'Raw Data Consolidated'!F60</f>
        <v>0</v>
      </c>
      <c r="G127" s="55" t="n">
        <f aca="false">'Raw Data Consolidated'!G60</f>
        <v>0</v>
      </c>
      <c r="H127" s="55" t="n">
        <f aca="false">'Raw Data Consolidated'!H60</f>
        <v>0</v>
      </c>
      <c r="I127" s="55" t="n">
        <f aca="false">'Raw Data Consolidated'!I60</f>
        <v>0</v>
      </c>
      <c r="J127" s="55" t="n">
        <f aca="false">'Raw Data Consolidated'!J60</f>
        <v>0</v>
      </c>
      <c r="K127" s="55" t="n">
        <f aca="false">'Raw Data Consolidated'!K60</f>
        <v>0</v>
      </c>
      <c r="L127" s="55" t="n">
        <f aca="false">'Raw Data Consolidated'!L60</f>
        <v>0</v>
      </c>
      <c r="M127" s="55" t="n">
        <f aca="false">'Raw Data Consolidated'!M60</f>
        <v>0</v>
      </c>
      <c r="N127" s="56" t="n">
        <f aca="false">SUM(B127:M127)</f>
        <v>0</v>
      </c>
    </row>
    <row r="128" customFormat="false" ht="15.75" hidden="false" customHeight="true" outlineLevel="0" collapsed="false"/>
    <row r="129" customFormat="false" ht="15.75" hidden="false" customHeight="true" outlineLevel="0" collapsed="false">
      <c r="A129" s="50" t="str">
        <f aca="false">CONCATENATE("Summary calculated by Govt. Portal: ", LEFT('Raw Data Consolidated'!A$61, FIND("|", 'Raw Data Consolidated'!A$61)-1))</f>
        <v>Summary calculated by Govt. Portal: Amended Exports Invoices - 9A </v>
      </c>
      <c r="B129" s="50"/>
      <c r="C129" s="50"/>
      <c r="D129" s="50"/>
      <c r="E129" s="50"/>
      <c r="F129" s="50"/>
      <c r="G129" s="50"/>
      <c r="H129" s="50"/>
      <c r="I129" s="50"/>
      <c r="J129" s="50"/>
      <c r="K129" s="50"/>
      <c r="L129" s="50"/>
      <c r="M129" s="50"/>
      <c r="N129" s="50"/>
    </row>
    <row r="130" customFormat="false" ht="15" hidden="false" customHeight="false" outlineLevel="0" collapsed="false">
      <c r="A130" s="51" t="str">
        <f aca="false">RIGHT('Raw Data Consolidated'!A61,LEN('Raw Data Consolidated'!A61)-FIND("|",'Raw Data Consolidated'!A61)-1)</f>
        <v>Taxable Value</v>
      </c>
      <c r="B130" s="52" t="n">
        <f aca="false">'Raw Data Consolidated'!B61</f>
        <v>0</v>
      </c>
      <c r="C130" s="52" t="n">
        <f aca="false">'Raw Data Consolidated'!C61</f>
        <v>0</v>
      </c>
      <c r="D130" s="52" t="n">
        <f aca="false">'Raw Data Consolidated'!D61</f>
        <v>0</v>
      </c>
      <c r="E130" s="52" t="n">
        <f aca="false">'Raw Data Consolidated'!E61</f>
        <v>0</v>
      </c>
      <c r="F130" s="52" t="n">
        <f aca="false">'Raw Data Consolidated'!F61</f>
        <v>0</v>
      </c>
      <c r="G130" s="52" t="n">
        <f aca="false">'Raw Data Consolidated'!G61</f>
        <v>0</v>
      </c>
      <c r="H130" s="52" t="n">
        <f aca="false">'Raw Data Consolidated'!H61</f>
        <v>0</v>
      </c>
      <c r="I130" s="52" t="n">
        <f aca="false">'Raw Data Consolidated'!I61</f>
        <v>0</v>
      </c>
      <c r="J130" s="52" t="n">
        <f aca="false">'Raw Data Consolidated'!J61</f>
        <v>0</v>
      </c>
      <c r="K130" s="52" t="n">
        <f aca="false">'Raw Data Consolidated'!K61</f>
        <v>0</v>
      </c>
      <c r="L130" s="52" t="n">
        <f aca="false">'Raw Data Consolidated'!L61</f>
        <v>0</v>
      </c>
      <c r="M130" s="52" t="n">
        <f aca="false">'Raw Data Consolidated'!M61</f>
        <v>0</v>
      </c>
      <c r="N130" s="53" t="n">
        <f aca="false">SUM(B130:M130)</f>
        <v>0</v>
      </c>
    </row>
    <row r="131" customFormat="false" ht="15.75" hidden="false" customHeight="true" outlineLevel="0" collapsed="false">
      <c r="A131" s="54" t="str">
        <f aca="false">RIGHT('Raw Data Consolidated'!A62,LEN('Raw Data Consolidated'!A62)-FIND("|",'Raw Data Consolidated'!A62)-1)</f>
        <v>IGST</v>
      </c>
      <c r="B131" s="55" t="n">
        <f aca="false">'Raw Data Consolidated'!B62</f>
        <v>0</v>
      </c>
      <c r="C131" s="55" t="n">
        <f aca="false">'Raw Data Consolidated'!C62</f>
        <v>0</v>
      </c>
      <c r="D131" s="55" t="n">
        <f aca="false">'Raw Data Consolidated'!D62</f>
        <v>0</v>
      </c>
      <c r="E131" s="55" t="n">
        <f aca="false">'Raw Data Consolidated'!E62</f>
        <v>0</v>
      </c>
      <c r="F131" s="55" t="n">
        <f aca="false">'Raw Data Consolidated'!F62</f>
        <v>0</v>
      </c>
      <c r="G131" s="55" t="n">
        <f aca="false">'Raw Data Consolidated'!G62</f>
        <v>0</v>
      </c>
      <c r="H131" s="55" t="n">
        <f aca="false">'Raw Data Consolidated'!H62</f>
        <v>0</v>
      </c>
      <c r="I131" s="55" t="n">
        <f aca="false">'Raw Data Consolidated'!I62</f>
        <v>0</v>
      </c>
      <c r="J131" s="55" t="n">
        <f aca="false">'Raw Data Consolidated'!J62</f>
        <v>0</v>
      </c>
      <c r="K131" s="55" t="n">
        <f aca="false">'Raw Data Consolidated'!K62</f>
        <v>0</v>
      </c>
      <c r="L131" s="55" t="n">
        <f aca="false">'Raw Data Consolidated'!L62</f>
        <v>0</v>
      </c>
      <c r="M131" s="55" t="n">
        <f aca="false">'Raw Data Consolidated'!M62</f>
        <v>0</v>
      </c>
      <c r="N131" s="56" t="n">
        <f aca="false">SUM(B131:M131)</f>
        <v>0</v>
      </c>
    </row>
    <row r="132" customFormat="false" ht="15.75" hidden="false" customHeight="true" outlineLevel="0" collapsed="false"/>
    <row r="133" customFormat="false" ht="15.75" hidden="false" customHeight="true" outlineLevel="0" collapsed="false">
      <c r="A133" s="50" t="str">
        <f aca="false">CONCATENATE("Summary calculated by Govt. Portal: ", LEFT('Raw Data Consolidated'!A$63, FIND("|", 'Raw Data Consolidated'!A$63)-1))</f>
        <v>Summary calculated by Govt. Portal: Amended Credit/Debit Notes (Registered) - 9C </v>
      </c>
      <c r="B133" s="50"/>
      <c r="C133" s="50"/>
      <c r="D133" s="50"/>
      <c r="E133" s="50"/>
      <c r="F133" s="50"/>
      <c r="G133" s="50"/>
      <c r="H133" s="50"/>
      <c r="I133" s="50"/>
      <c r="J133" s="50"/>
      <c r="K133" s="50"/>
      <c r="L133" s="50"/>
      <c r="M133" s="50"/>
      <c r="N133" s="50"/>
    </row>
    <row r="134" customFormat="false" ht="15" hidden="false" customHeight="false" outlineLevel="0" collapsed="false">
      <c r="A134" s="51" t="str">
        <f aca="false">RIGHT('Raw Data Consolidated'!A63,LEN('Raw Data Consolidated'!A63)-FIND("|",'Raw Data Consolidated'!A63)-1)</f>
        <v>Taxable Value</v>
      </c>
      <c r="B134" s="52" t="n">
        <f aca="false">'Raw Data Consolidated'!B63</f>
        <v>0</v>
      </c>
      <c r="C134" s="52" t="n">
        <f aca="false">'Raw Data Consolidated'!C63</f>
        <v>0</v>
      </c>
      <c r="D134" s="52" t="n">
        <f aca="false">'Raw Data Consolidated'!D63</f>
        <v>0</v>
      </c>
      <c r="E134" s="52" t="n">
        <f aca="false">'Raw Data Consolidated'!E63</f>
        <v>0</v>
      </c>
      <c r="F134" s="52" t="n">
        <f aca="false">'Raw Data Consolidated'!F63</f>
        <v>0</v>
      </c>
      <c r="G134" s="52" t="n">
        <f aca="false">'Raw Data Consolidated'!G63</f>
        <v>0</v>
      </c>
      <c r="H134" s="52" t="n">
        <f aca="false">'Raw Data Consolidated'!H63</f>
        <v>0</v>
      </c>
      <c r="I134" s="52" t="n">
        <f aca="false">'Raw Data Consolidated'!I63</f>
        <v>0</v>
      </c>
      <c r="J134" s="52" t="n">
        <f aca="false">'Raw Data Consolidated'!J63</f>
        <v>0</v>
      </c>
      <c r="K134" s="52" t="n">
        <f aca="false">'Raw Data Consolidated'!K63</f>
        <v>0</v>
      </c>
      <c r="L134" s="52" t="n">
        <f aca="false">'Raw Data Consolidated'!L63</f>
        <v>0</v>
      </c>
      <c r="M134" s="52" t="n">
        <f aca="false">'Raw Data Consolidated'!M63</f>
        <v>0</v>
      </c>
      <c r="N134" s="53" t="n">
        <f aca="false">SUM(B134:M134)</f>
        <v>0</v>
      </c>
    </row>
    <row r="135" customFormat="false" ht="15" hidden="false" customHeight="false" outlineLevel="0" collapsed="false">
      <c r="A135" s="51" t="str">
        <f aca="false">RIGHT('Raw Data Consolidated'!A64,LEN('Raw Data Consolidated'!A64)-FIND("|",'Raw Data Consolidated'!A64)-1)</f>
        <v>IGST</v>
      </c>
      <c r="B135" s="52" t="n">
        <f aca="false">'Raw Data Consolidated'!B64</f>
        <v>0</v>
      </c>
      <c r="C135" s="52" t="n">
        <f aca="false">'Raw Data Consolidated'!C64</f>
        <v>0</v>
      </c>
      <c r="D135" s="52" t="n">
        <f aca="false">'Raw Data Consolidated'!D64</f>
        <v>0</v>
      </c>
      <c r="E135" s="52" t="n">
        <f aca="false">'Raw Data Consolidated'!E64</f>
        <v>0</v>
      </c>
      <c r="F135" s="52" t="n">
        <f aca="false">'Raw Data Consolidated'!F64</f>
        <v>0</v>
      </c>
      <c r="G135" s="52" t="n">
        <f aca="false">'Raw Data Consolidated'!G64</f>
        <v>0</v>
      </c>
      <c r="H135" s="52" t="n">
        <f aca="false">'Raw Data Consolidated'!H64</f>
        <v>0</v>
      </c>
      <c r="I135" s="52" t="n">
        <f aca="false">'Raw Data Consolidated'!I64</f>
        <v>0</v>
      </c>
      <c r="J135" s="52" t="n">
        <f aca="false">'Raw Data Consolidated'!J64</f>
        <v>0</v>
      </c>
      <c r="K135" s="52" t="n">
        <f aca="false">'Raw Data Consolidated'!K64</f>
        <v>0</v>
      </c>
      <c r="L135" s="52" t="n">
        <f aca="false">'Raw Data Consolidated'!L64</f>
        <v>0</v>
      </c>
      <c r="M135" s="52" t="n">
        <f aca="false">'Raw Data Consolidated'!M64</f>
        <v>0</v>
      </c>
      <c r="N135" s="53" t="n">
        <f aca="false">SUM(B135:M135)</f>
        <v>0</v>
      </c>
    </row>
    <row r="136" customFormat="false" ht="15" hidden="false" customHeight="false" outlineLevel="0" collapsed="false">
      <c r="A136" s="51" t="str">
        <f aca="false">RIGHT('Raw Data Consolidated'!A65,LEN('Raw Data Consolidated'!A65)-FIND("|",'Raw Data Consolidated'!A65)-1)</f>
        <v>CGST</v>
      </c>
      <c r="B136" s="52" t="n">
        <f aca="false">'Raw Data Consolidated'!B65</f>
        <v>0</v>
      </c>
      <c r="C136" s="52" t="n">
        <f aca="false">'Raw Data Consolidated'!C65</f>
        <v>0</v>
      </c>
      <c r="D136" s="52" t="n">
        <f aca="false">'Raw Data Consolidated'!D65</f>
        <v>0</v>
      </c>
      <c r="E136" s="52" t="n">
        <f aca="false">'Raw Data Consolidated'!E65</f>
        <v>0</v>
      </c>
      <c r="F136" s="52" t="n">
        <f aca="false">'Raw Data Consolidated'!F65</f>
        <v>0</v>
      </c>
      <c r="G136" s="52" t="n">
        <f aca="false">'Raw Data Consolidated'!G65</f>
        <v>0</v>
      </c>
      <c r="H136" s="52" t="n">
        <f aca="false">'Raw Data Consolidated'!H65</f>
        <v>0</v>
      </c>
      <c r="I136" s="52" t="n">
        <f aca="false">'Raw Data Consolidated'!I65</f>
        <v>0</v>
      </c>
      <c r="J136" s="52" t="n">
        <f aca="false">'Raw Data Consolidated'!J65</f>
        <v>0</v>
      </c>
      <c r="K136" s="52" t="n">
        <f aca="false">'Raw Data Consolidated'!K65</f>
        <v>0</v>
      </c>
      <c r="L136" s="52" t="n">
        <f aca="false">'Raw Data Consolidated'!L65</f>
        <v>0</v>
      </c>
      <c r="M136" s="52" t="n">
        <f aca="false">'Raw Data Consolidated'!M65</f>
        <v>0</v>
      </c>
      <c r="N136" s="53" t="n">
        <f aca="false">SUM(B136:M136)</f>
        <v>0</v>
      </c>
    </row>
    <row r="137" customFormat="false" ht="15" hidden="false" customHeight="false" outlineLevel="0" collapsed="false">
      <c r="A137" s="51" t="str">
        <f aca="false">RIGHT('Raw Data Consolidated'!A66,LEN('Raw Data Consolidated'!A66)-FIND("|",'Raw Data Consolidated'!A66)-1)</f>
        <v>SGST</v>
      </c>
      <c r="B137" s="52" t="n">
        <f aca="false">'Raw Data Consolidated'!B66</f>
        <v>0</v>
      </c>
      <c r="C137" s="52" t="n">
        <f aca="false">'Raw Data Consolidated'!C66</f>
        <v>0</v>
      </c>
      <c r="D137" s="52" t="n">
        <f aca="false">'Raw Data Consolidated'!D66</f>
        <v>0</v>
      </c>
      <c r="E137" s="52" t="n">
        <f aca="false">'Raw Data Consolidated'!E66</f>
        <v>0</v>
      </c>
      <c r="F137" s="52" t="n">
        <f aca="false">'Raw Data Consolidated'!F66</f>
        <v>0</v>
      </c>
      <c r="G137" s="52" t="n">
        <f aca="false">'Raw Data Consolidated'!G66</f>
        <v>0</v>
      </c>
      <c r="H137" s="52" t="n">
        <f aca="false">'Raw Data Consolidated'!H66</f>
        <v>0</v>
      </c>
      <c r="I137" s="52" t="n">
        <f aca="false">'Raw Data Consolidated'!I66</f>
        <v>0</v>
      </c>
      <c r="J137" s="52" t="n">
        <f aca="false">'Raw Data Consolidated'!J66</f>
        <v>0</v>
      </c>
      <c r="K137" s="52" t="n">
        <f aca="false">'Raw Data Consolidated'!K66</f>
        <v>0</v>
      </c>
      <c r="L137" s="52" t="n">
        <f aca="false">'Raw Data Consolidated'!L66</f>
        <v>0</v>
      </c>
      <c r="M137" s="52" t="n">
        <f aca="false">'Raw Data Consolidated'!M66</f>
        <v>0</v>
      </c>
      <c r="N137" s="53" t="n">
        <f aca="false">SUM(B137:M137)</f>
        <v>0</v>
      </c>
    </row>
    <row r="138" customFormat="false" ht="15.75" hidden="false" customHeight="true" outlineLevel="0" collapsed="false">
      <c r="A138" s="54" t="str">
        <f aca="false">RIGHT('Raw Data Consolidated'!A67,LEN('Raw Data Consolidated'!A67)-FIND("|",'Raw Data Consolidated'!A67)-1)</f>
        <v>Cess</v>
      </c>
      <c r="B138" s="55" t="n">
        <f aca="false">'Raw Data Consolidated'!B67</f>
        <v>0</v>
      </c>
      <c r="C138" s="55" t="n">
        <f aca="false">'Raw Data Consolidated'!C67</f>
        <v>0</v>
      </c>
      <c r="D138" s="55" t="n">
        <f aca="false">'Raw Data Consolidated'!D67</f>
        <v>0</v>
      </c>
      <c r="E138" s="55" t="n">
        <f aca="false">'Raw Data Consolidated'!E67</f>
        <v>0</v>
      </c>
      <c r="F138" s="55" t="n">
        <f aca="false">'Raw Data Consolidated'!F67</f>
        <v>0</v>
      </c>
      <c r="G138" s="55" t="n">
        <f aca="false">'Raw Data Consolidated'!G67</f>
        <v>0</v>
      </c>
      <c r="H138" s="55" t="n">
        <f aca="false">'Raw Data Consolidated'!H67</f>
        <v>0</v>
      </c>
      <c r="I138" s="55" t="n">
        <f aca="false">'Raw Data Consolidated'!I67</f>
        <v>0</v>
      </c>
      <c r="J138" s="55" t="n">
        <f aca="false">'Raw Data Consolidated'!J67</f>
        <v>0</v>
      </c>
      <c r="K138" s="55" t="n">
        <f aca="false">'Raw Data Consolidated'!K67</f>
        <v>0</v>
      </c>
      <c r="L138" s="55" t="n">
        <f aca="false">'Raw Data Consolidated'!L67</f>
        <v>0</v>
      </c>
      <c r="M138" s="55" t="n">
        <f aca="false">'Raw Data Consolidated'!M67</f>
        <v>0</v>
      </c>
      <c r="N138" s="56" t="n">
        <f aca="false">SUM(B138:M138)</f>
        <v>0</v>
      </c>
    </row>
    <row r="139" customFormat="false" ht="15.75" hidden="false" customHeight="true" outlineLevel="0" collapsed="false"/>
    <row r="140" customFormat="false" ht="15.75" hidden="false" customHeight="true" outlineLevel="0" collapsed="false">
      <c r="A140" s="50" t="str">
        <f aca="false">CONCATENATE("Summary calculated by Govt. Portal: ", LEFT('Raw Data Consolidated'!A$68, FIND("|", 'Raw Data Consolidated'!A$68)-1))</f>
        <v>Summary calculated by Govt. Portal: Amended Credit/Debit Notes (Unregistered) - 9C </v>
      </c>
      <c r="B140" s="50"/>
      <c r="C140" s="50"/>
      <c r="D140" s="50"/>
      <c r="E140" s="50"/>
      <c r="F140" s="50"/>
      <c r="G140" s="50"/>
      <c r="H140" s="50"/>
      <c r="I140" s="50"/>
      <c r="J140" s="50"/>
      <c r="K140" s="50"/>
      <c r="L140" s="50"/>
      <c r="M140" s="50"/>
      <c r="N140" s="50"/>
    </row>
    <row r="141" customFormat="false" ht="15" hidden="false" customHeight="false" outlineLevel="0" collapsed="false">
      <c r="A141" s="51" t="str">
        <f aca="false">RIGHT('Raw Data Consolidated'!A68,LEN('Raw Data Consolidated'!A68)-FIND("|",'Raw Data Consolidated'!A68)-1)</f>
        <v>Taxable Value</v>
      </c>
      <c r="B141" s="52" t="n">
        <f aca="false">'Raw Data Consolidated'!B68</f>
        <v>0</v>
      </c>
      <c r="C141" s="52" t="n">
        <f aca="false">'Raw Data Consolidated'!C68</f>
        <v>0</v>
      </c>
      <c r="D141" s="52" t="n">
        <f aca="false">'Raw Data Consolidated'!D68</f>
        <v>0</v>
      </c>
      <c r="E141" s="52" t="n">
        <f aca="false">'Raw Data Consolidated'!E68</f>
        <v>0</v>
      </c>
      <c r="F141" s="52" t="n">
        <f aca="false">'Raw Data Consolidated'!F68</f>
        <v>0</v>
      </c>
      <c r="G141" s="52" t="n">
        <f aca="false">'Raw Data Consolidated'!G68</f>
        <v>0</v>
      </c>
      <c r="H141" s="52" t="n">
        <f aca="false">'Raw Data Consolidated'!H68</f>
        <v>0</v>
      </c>
      <c r="I141" s="52" t="n">
        <f aca="false">'Raw Data Consolidated'!I68</f>
        <v>0</v>
      </c>
      <c r="J141" s="52" t="n">
        <f aca="false">'Raw Data Consolidated'!J68</f>
        <v>0</v>
      </c>
      <c r="K141" s="52" t="n">
        <f aca="false">'Raw Data Consolidated'!K68</f>
        <v>0</v>
      </c>
      <c r="L141" s="52" t="n">
        <f aca="false">'Raw Data Consolidated'!L68</f>
        <v>0</v>
      </c>
      <c r="M141" s="52" t="n">
        <f aca="false">'Raw Data Consolidated'!M68</f>
        <v>0</v>
      </c>
      <c r="N141" s="53" t="n">
        <f aca="false">SUM(B141:M141)</f>
        <v>0</v>
      </c>
    </row>
    <row r="142" customFormat="false" ht="15" hidden="false" customHeight="false" outlineLevel="0" collapsed="false">
      <c r="A142" s="51" t="str">
        <f aca="false">RIGHT('Raw Data Consolidated'!A69,LEN('Raw Data Consolidated'!A69)-FIND("|",'Raw Data Consolidated'!A69)-1)</f>
        <v>IGST</v>
      </c>
      <c r="B142" s="52" t="n">
        <f aca="false">'Raw Data Consolidated'!B69</f>
        <v>0</v>
      </c>
      <c r="C142" s="52" t="n">
        <f aca="false">'Raw Data Consolidated'!C69</f>
        <v>0</v>
      </c>
      <c r="D142" s="52" t="n">
        <f aca="false">'Raw Data Consolidated'!D69</f>
        <v>0</v>
      </c>
      <c r="E142" s="52" t="n">
        <f aca="false">'Raw Data Consolidated'!E69</f>
        <v>0</v>
      </c>
      <c r="F142" s="52" t="n">
        <f aca="false">'Raw Data Consolidated'!F69</f>
        <v>0</v>
      </c>
      <c r="G142" s="52" t="n">
        <f aca="false">'Raw Data Consolidated'!G69</f>
        <v>0</v>
      </c>
      <c r="H142" s="52" t="n">
        <f aca="false">'Raw Data Consolidated'!H69</f>
        <v>0</v>
      </c>
      <c r="I142" s="52" t="n">
        <f aca="false">'Raw Data Consolidated'!I69</f>
        <v>0</v>
      </c>
      <c r="J142" s="52" t="n">
        <f aca="false">'Raw Data Consolidated'!J69</f>
        <v>0</v>
      </c>
      <c r="K142" s="52" t="n">
        <f aca="false">'Raw Data Consolidated'!K69</f>
        <v>0</v>
      </c>
      <c r="L142" s="52" t="n">
        <f aca="false">'Raw Data Consolidated'!L69</f>
        <v>0</v>
      </c>
      <c r="M142" s="52" t="n">
        <f aca="false">'Raw Data Consolidated'!M69</f>
        <v>0</v>
      </c>
      <c r="N142" s="53" t="n">
        <f aca="false">SUM(B142:M142)</f>
        <v>0</v>
      </c>
    </row>
    <row r="143" customFormat="false" ht="15.75" hidden="false" customHeight="true" outlineLevel="0" collapsed="false">
      <c r="A143" s="54" t="str">
        <f aca="false">RIGHT('Raw Data Consolidated'!A70,LEN('Raw Data Consolidated'!A70)-FIND("|",'Raw Data Consolidated'!A70)-1)</f>
        <v>Cess</v>
      </c>
      <c r="B143" s="55" t="n">
        <f aca="false">'Raw Data Consolidated'!B70</f>
        <v>0</v>
      </c>
      <c r="C143" s="55" t="n">
        <f aca="false">'Raw Data Consolidated'!C70</f>
        <v>0</v>
      </c>
      <c r="D143" s="55" t="n">
        <f aca="false">'Raw Data Consolidated'!D70</f>
        <v>0</v>
      </c>
      <c r="E143" s="55" t="n">
        <f aca="false">'Raw Data Consolidated'!E70</f>
        <v>0</v>
      </c>
      <c r="F143" s="55" t="n">
        <f aca="false">'Raw Data Consolidated'!F70</f>
        <v>0</v>
      </c>
      <c r="G143" s="55" t="n">
        <f aca="false">'Raw Data Consolidated'!G70</f>
        <v>0</v>
      </c>
      <c r="H143" s="55" t="n">
        <f aca="false">'Raw Data Consolidated'!H70</f>
        <v>0</v>
      </c>
      <c r="I143" s="55" t="n">
        <f aca="false">'Raw Data Consolidated'!I70</f>
        <v>0</v>
      </c>
      <c r="J143" s="55" t="n">
        <f aca="false">'Raw Data Consolidated'!J70</f>
        <v>0</v>
      </c>
      <c r="K143" s="55" t="n">
        <f aca="false">'Raw Data Consolidated'!K70</f>
        <v>0</v>
      </c>
      <c r="L143" s="55" t="n">
        <f aca="false">'Raw Data Consolidated'!L70</f>
        <v>0</v>
      </c>
      <c r="M143" s="55" t="n">
        <f aca="false">'Raw Data Consolidated'!M70</f>
        <v>0</v>
      </c>
      <c r="N143" s="56" t="n">
        <f aca="false">SUM(B143:M143)</f>
        <v>0</v>
      </c>
    </row>
    <row r="144" customFormat="false" ht="15.75" hidden="false" customHeight="true" outlineLevel="0" collapsed="false"/>
    <row r="145" customFormat="false" ht="15.75" hidden="false" customHeight="true" outlineLevel="0" collapsed="false">
      <c r="A145" s="50" t="str">
        <f aca="false">CONCATENATE("Summary calculated by Govt. Portal: ", LEFT('Raw Data Consolidated'!A$71, FIND("|", 'Raw Data Consolidated'!A$71)-1))</f>
        <v>Summary calculated by Govt. Portal: Amended Tax Liability (Advance Received) - 11A </v>
      </c>
      <c r="B145" s="50"/>
      <c r="C145" s="50"/>
      <c r="D145" s="50"/>
      <c r="E145" s="50"/>
      <c r="F145" s="50"/>
      <c r="G145" s="50"/>
      <c r="H145" s="50"/>
      <c r="I145" s="50"/>
      <c r="J145" s="50"/>
      <c r="K145" s="50"/>
      <c r="L145" s="50"/>
      <c r="M145" s="50"/>
      <c r="N145" s="50"/>
    </row>
    <row r="146" customFormat="false" ht="15" hidden="false" customHeight="false" outlineLevel="0" collapsed="false">
      <c r="A146" s="51" t="str">
        <f aca="false">RIGHT('Raw Data Consolidated'!A71,LEN('Raw Data Consolidated'!A71)-FIND("|",'Raw Data Consolidated'!A71)-1)</f>
        <v>Taxable Value</v>
      </c>
      <c r="B146" s="52" t="n">
        <f aca="false">'Raw Data Consolidated'!B71</f>
        <v>0</v>
      </c>
      <c r="C146" s="52" t="n">
        <f aca="false">'Raw Data Consolidated'!C71</f>
        <v>0</v>
      </c>
      <c r="D146" s="52" t="n">
        <f aca="false">'Raw Data Consolidated'!D71</f>
        <v>0</v>
      </c>
      <c r="E146" s="52" t="n">
        <f aca="false">'Raw Data Consolidated'!E71</f>
        <v>0</v>
      </c>
      <c r="F146" s="52" t="n">
        <f aca="false">'Raw Data Consolidated'!F71</f>
        <v>0</v>
      </c>
      <c r="G146" s="52" t="n">
        <f aca="false">'Raw Data Consolidated'!G71</f>
        <v>0</v>
      </c>
      <c r="H146" s="52" t="n">
        <f aca="false">'Raw Data Consolidated'!H71</f>
        <v>0</v>
      </c>
      <c r="I146" s="52" t="n">
        <f aca="false">'Raw Data Consolidated'!I71</f>
        <v>0</v>
      </c>
      <c r="J146" s="52" t="n">
        <f aca="false">'Raw Data Consolidated'!J71</f>
        <v>0</v>
      </c>
      <c r="K146" s="52" t="n">
        <f aca="false">'Raw Data Consolidated'!K71</f>
        <v>0</v>
      </c>
      <c r="L146" s="52" t="n">
        <f aca="false">'Raw Data Consolidated'!L71</f>
        <v>0</v>
      </c>
      <c r="M146" s="52" t="n">
        <f aca="false">'Raw Data Consolidated'!M71</f>
        <v>0</v>
      </c>
      <c r="N146" s="53" t="n">
        <f aca="false">SUM(B146:M146)</f>
        <v>0</v>
      </c>
    </row>
    <row r="147" customFormat="false" ht="15" hidden="false" customHeight="false" outlineLevel="0" collapsed="false">
      <c r="A147" s="51" t="str">
        <f aca="false">RIGHT('Raw Data Consolidated'!A72,LEN('Raw Data Consolidated'!A72)-FIND("|",'Raw Data Consolidated'!A72)-1)</f>
        <v>IGST</v>
      </c>
      <c r="B147" s="52" t="n">
        <f aca="false">'Raw Data Consolidated'!B72</f>
        <v>0</v>
      </c>
      <c r="C147" s="52" t="n">
        <f aca="false">'Raw Data Consolidated'!C72</f>
        <v>0</v>
      </c>
      <c r="D147" s="52" t="n">
        <f aca="false">'Raw Data Consolidated'!D72</f>
        <v>0</v>
      </c>
      <c r="E147" s="52" t="n">
        <f aca="false">'Raw Data Consolidated'!E72</f>
        <v>0</v>
      </c>
      <c r="F147" s="52" t="n">
        <f aca="false">'Raw Data Consolidated'!F72</f>
        <v>0</v>
      </c>
      <c r="G147" s="52" t="n">
        <f aca="false">'Raw Data Consolidated'!G72</f>
        <v>0</v>
      </c>
      <c r="H147" s="52" t="n">
        <f aca="false">'Raw Data Consolidated'!H72</f>
        <v>0</v>
      </c>
      <c r="I147" s="52" t="n">
        <f aca="false">'Raw Data Consolidated'!I72</f>
        <v>0</v>
      </c>
      <c r="J147" s="52" t="n">
        <f aca="false">'Raw Data Consolidated'!J72</f>
        <v>0</v>
      </c>
      <c r="K147" s="52" t="n">
        <f aca="false">'Raw Data Consolidated'!K72</f>
        <v>0</v>
      </c>
      <c r="L147" s="52" t="n">
        <f aca="false">'Raw Data Consolidated'!L72</f>
        <v>0</v>
      </c>
      <c r="M147" s="52" t="n">
        <f aca="false">'Raw Data Consolidated'!M72</f>
        <v>0</v>
      </c>
      <c r="N147" s="53" t="n">
        <f aca="false">SUM(B147:M147)</f>
        <v>0</v>
      </c>
    </row>
    <row r="148" customFormat="false" ht="15" hidden="false" customHeight="false" outlineLevel="0" collapsed="false">
      <c r="A148" s="51" t="str">
        <f aca="false">RIGHT('Raw Data Consolidated'!A73,LEN('Raw Data Consolidated'!A73)-FIND("|",'Raw Data Consolidated'!A73)-1)</f>
        <v>CGST</v>
      </c>
      <c r="B148" s="52" t="n">
        <f aca="false">'Raw Data Consolidated'!B73</f>
        <v>0</v>
      </c>
      <c r="C148" s="52" t="n">
        <f aca="false">'Raw Data Consolidated'!C73</f>
        <v>0</v>
      </c>
      <c r="D148" s="52" t="n">
        <f aca="false">'Raw Data Consolidated'!D73</f>
        <v>0</v>
      </c>
      <c r="E148" s="52" t="n">
        <f aca="false">'Raw Data Consolidated'!E73</f>
        <v>0</v>
      </c>
      <c r="F148" s="52" t="n">
        <f aca="false">'Raw Data Consolidated'!F73</f>
        <v>0</v>
      </c>
      <c r="G148" s="52" t="n">
        <f aca="false">'Raw Data Consolidated'!G73</f>
        <v>0</v>
      </c>
      <c r="H148" s="52" t="n">
        <f aca="false">'Raw Data Consolidated'!H73</f>
        <v>0</v>
      </c>
      <c r="I148" s="52" t="n">
        <f aca="false">'Raw Data Consolidated'!I73</f>
        <v>0</v>
      </c>
      <c r="J148" s="52" t="n">
        <f aca="false">'Raw Data Consolidated'!J73</f>
        <v>0</v>
      </c>
      <c r="K148" s="52" t="n">
        <f aca="false">'Raw Data Consolidated'!K73</f>
        <v>0</v>
      </c>
      <c r="L148" s="52" t="n">
        <f aca="false">'Raw Data Consolidated'!L73</f>
        <v>0</v>
      </c>
      <c r="M148" s="52" t="n">
        <f aca="false">'Raw Data Consolidated'!M73</f>
        <v>0</v>
      </c>
      <c r="N148" s="53" t="n">
        <f aca="false">SUM(B148:M148)</f>
        <v>0</v>
      </c>
    </row>
    <row r="149" customFormat="false" ht="15" hidden="false" customHeight="false" outlineLevel="0" collapsed="false">
      <c r="A149" s="51" t="str">
        <f aca="false">RIGHT('Raw Data Consolidated'!A74,LEN('Raw Data Consolidated'!A74)-FIND("|",'Raw Data Consolidated'!A74)-1)</f>
        <v>SGST</v>
      </c>
      <c r="B149" s="52" t="n">
        <f aca="false">'Raw Data Consolidated'!B74</f>
        <v>0</v>
      </c>
      <c r="C149" s="52" t="n">
        <f aca="false">'Raw Data Consolidated'!C74</f>
        <v>0</v>
      </c>
      <c r="D149" s="52" t="n">
        <f aca="false">'Raw Data Consolidated'!D74</f>
        <v>0</v>
      </c>
      <c r="E149" s="52" t="n">
        <f aca="false">'Raw Data Consolidated'!E74</f>
        <v>0</v>
      </c>
      <c r="F149" s="52" t="n">
        <f aca="false">'Raw Data Consolidated'!F74</f>
        <v>0</v>
      </c>
      <c r="G149" s="52" t="n">
        <f aca="false">'Raw Data Consolidated'!G74</f>
        <v>0</v>
      </c>
      <c r="H149" s="52" t="n">
        <f aca="false">'Raw Data Consolidated'!H74</f>
        <v>0</v>
      </c>
      <c r="I149" s="52" t="n">
        <f aca="false">'Raw Data Consolidated'!I74</f>
        <v>0</v>
      </c>
      <c r="J149" s="52" t="n">
        <f aca="false">'Raw Data Consolidated'!J74</f>
        <v>0</v>
      </c>
      <c r="K149" s="52" t="n">
        <f aca="false">'Raw Data Consolidated'!K74</f>
        <v>0</v>
      </c>
      <c r="L149" s="52" t="n">
        <f aca="false">'Raw Data Consolidated'!L74</f>
        <v>0</v>
      </c>
      <c r="M149" s="52" t="n">
        <f aca="false">'Raw Data Consolidated'!M74</f>
        <v>0</v>
      </c>
      <c r="N149" s="53" t="n">
        <f aca="false">SUM(B149:M149)</f>
        <v>0</v>
      </c>
    </row>
    <row r="150" customFormat="false" ht="15.75" hidden="false" customHeight="true" outlineLevel="0" collapsed="false">
      <c r="A150" s="54" t="str">
        <f aca="false">RIGHT('Raw Data Consolidated'!A75,LEN('Raw Data Consolidated'!A75)-FIND("|",'Raw Data Consolidated'!A75)-1)</f>
        <v>Cess</v>
      </c>
      <c r="B150" s="55" t="n">
        <f aca="false">'Raw Data Consolidated'!B75</f>
        <v>0</v>
      </c>
      <c r="C150" s="55" t="n">
        <f aca="false">'Raw Data Consolidated'!C75</f>
        <v>0</v>
      </c>
      <c r="D150" s="55" t="n">
        <f aca="false">'Raw Data Consolidated'!D75</f>
        <v>0</v>
      </c>
      <c r="E150" s="55" t="n">
        <f aca="false">'Raw Data Consolidated'!E75</f>
        <v>0</v>
      </c>
      <c r="F150" s="55" t="n">
        <f aca="false">'Raw Data Consolidated'!F75</f>
        <v>0</v>
      </c>
      <c r="G150" s="55" t="n">
        <f aca="false">'Raw Data Consolidated'!G75</f>
        <v>0</v>
      </c>
      <c r="H150" s="55" t="n">
        <f aca="false">'Raw Data Consolidated'!H75</f>
        <v>0</v>
      </c>
      <c r="I150" s="55" t="n">
        <f aca="false">'Raw Data Consolidated'!I75</f>
        <v>0</v>
      </c>
      <c r="J150" s="55" t="n">
        <f aca="false">'Raw Data Consolidated'!J75</f>
        <v>0</v>
      </c>
      <c r="K150" s="55" t="n">
        <f aca="false">'Raw Data Consolidated'!K75</f>
        <v>0</v>
      </c>
      <c r="L150" s="55" t="n">
        <f aca="false">'Raw Data Consolidated'!L75</f>
        <v>0</v>
      </c>
      <c r="M150" s="55" t="n">
        <f aca="false">'Raw Data Consolidated'!M75</f>
        <v>0</v>
      </c>
      <c r="N150" s="56" t="n">
        <f aca="false">SUM(B150:M150)</f>
        <v>0</v>
      </c>
    </row>
    <row r="151" customFormat="false" ht="15.75" hidden="false" customHeight="true" outlineLevel="0" collapsed="false"/>
    <row r="152" customFormat="false" ht="15.75" hidden="false" customHeight="true" outlineLevel="0" collapsed="false">
      <c r="A152" s="50" t="str">
        <f aca="false">CONCATENATE("Summary calculated by Govt. Portal: ", LEFT('Raw Data Consolidated'!A$76, FIND("|", 'Raw Data Consolidated'!A$76)-1))</f>
        <v>Summary calculated by Govt. Portal: Amendment of Adjustment of Advances - 11B </v>
      </c>
      <c r="B152" s="50"/>
      <c r="C152" s="50"/>
      <c r="D152" s="50"/>
      <c r="E152" s="50"/>
      <c r="F152" s="50"/>
      <c r="G152" s="50"/>
      <c r="H152" s="50"/>
      <c r="I152" s="50"/>
      <c r="J152" s="50"/>
      <c r="K152" s="50"/>
      <c r="L152" s="50"/>
      <c r="M152" s="50"/>
      <c r="N152" s="50"/>
    </row>
    <row r="153" customFormat="false" ht="15" hidden="false" customHeight="false" outlineLevel="0" collapsed="false">
      <c r="A153" s="51" t="str">
        <f aca="false">RIGHT('Raw Data Consolidated'!A76,LEN('Raw Data Consolidated'!A76)-FIND("|",'Raw Data Consolidated'!A76)-1)</f>
        <v>Taxable Value</v>
      </c>
      <c r="B153" s="52" t="n">
        <f aca="false">'Raw Data Consolidated'!B76</f>
        <v>0</v>
      </c>
      <c r="C153" s="52" t="n">
        <f aca="false">'Raw Data Consolidated'!C76</f>
        <v>0</v>
      </c>
      <c r="D153" s="52" t="n">
        <f aca="false">'Raw Data Consolidated'!D76</f>
        <v>0</v>
      </c>
      <c r="E153" s="52" t="n">
        <f aca="false">'Raw Data Consolidated'!E76</f>
        <v>0</v>
      </c>
      <c r="F153" s="52" t="n">
        <f aca="false">'Raw Data Consolidated'!F76</f>
        <v>0</v>
      </c>
      <c r="G153" s="52" t="n">
        <f aca="false">'Raw Data Consolidated'!G76</f>
        <v>0</v>
      </c>
      <c r="H153" s="52" t="n">
        <f aca="false">'Raw Data Consolidated'!H76</f>
        <v>0</v>
      </c>
      <c r="I153" s="52" t="n">
        <f aca="false">'Raw Data Consolidated'!I76</f>
        <v>0</v>
      </c>
      <c r="J153" s="52" t="n">
        <f aca="false">'Raw Data Consolidated'!J76</f>
        <v>0</v>
      </c>
      <c r="K153" s="52" t="n">
        <f aca="false">'Raw Data Consolidated'!K76</f>
        <v>0</v>
      </c>
      <c r="L153" s="52" t="n">
        <f aca="false">'Raw Data Consolidated'!L76</f>
        <v>0</v>
      </c>
      <c r="M153" s="52" t="n">
        <f aca="false">'Raw Data Consolidated'!M76</f>
        <v>0</v>
      </c>
      <c r="N153" s="53" t="n">
        <f aca="false">SUM(B153:M153)</f>
        <v>0</v>
      </c>
    </row>
    <row r="154" customFormat="false" ht="15" hidden="false" customHeight="false" outlineLevel="0" collapsed="false">
      <c r="A154" s="51" t="str">
        <f aca="false">RIGHT('Raw Data Consolidated'!A77,LEN('Raw Data Consolidated'!A77)-FIND("|",'Raw Data Consolidated'!A77)-1)</f>
        <v>IGST</v>
      </c>
      <c r="B154" s="52" t="n">
        <f aca="false">'Raw Data Consolidated'!B77</f>
        <v>0</v>
      </c>
      <c r="C154" s="52" t="n">
        <f aca="false">'Raw Data Consolidated'!C77</f>
        <v>0</v>
      </c>
      <c r="D154" s="52" t="n">
        <f aca="false">'Raw Data Consolidated'!D77</f>
        <v>0</v>
      </c>
      <c r="E154" s="52" t="n">
        <f aca="false">'Raw Data Consolidated'!E77</f>
        <v>0</v>
      </c>
      <c r="F154" s="52" t="n">
        <f aca="false">'Raw Data Consolidated'!F77</f>
        <v>0</v>
      </c>
      <c r="G154" s="52" t="n">
        <f aca="false">'Raw Data Consolidated'!G77</f>
        <v>0</v>
      </c>
      <c r="H154" s="52" t="n">
        <f aca="false">'Raw Data Consolidated'!H77</f>
        <v>0</v>
      </c>
      <c r="I154" s="52" t="n">
        <f aca="false">'Raw Data Consolidated'!I77</f>
        <v>0</v>
      </c>
      <c r="J154" s="52" t="n">
        <f aca="false">'Raw Data Consolidated'!J77</f>
        <v>0</v>
      </c>
      <c r="K154" s="52" t="n">
        <f aca="false">'Raw Data Consolidated'!K77</f>
        <v>0</v>
      </c>
      <c r="L154" s="52" t="n">
        <f aca="false">'Raw Data Consolidated'!L77</f>
        <v>0</v>
      </c>
      <c r="M154" s="52" t="n">
        <f aca="false">'Raw Data Consolidated'!M77</f>
        <v>0</v>
      </c>
      <c r="N154" s="53" t="n">
        <f aca="false">SUM(B154:M154)</f>
        <v>0</v>
      </c>
    </row>
    <row r="155" customFormat="false" ht="15" hidden="false" customHeight="false" outlineLevel="0" collapsed="false">
      <c r="A155" s="51" t="str">
        <f aca="false">RIGHT('Raw Data Consolidated'!A78,LEN('Raw Data Consolidated'!A78)-FIND("|",'Raw Data Consolidated'!A78)-1)</f>
        <v>CGST</v>
      </c>
      <c r="B155" s="52" t="n">
        <f aca="false">'Raw Data Consolidated'!B78</f>
        <v>0</v>
      </c>
      <c r="C155" s="52" t="n">
        <f aca="false">'Raw Data Consolidated'!C78</f>
        <v>0</v>
      </c>
      <c r="D155" s="52" t="n">
        <f aca="false">'Raw Data Consolidated'!D78</f>
        <v>0</v>
      </c>
      <c r="E155" s="52" t="n">
        <f aca="false">'Raw Data Consolidated'!E78</f>
        <v>0</v>
      </c>
      <c r="F155" s="52" t="n">
        <f aca="false">'Raw Data Consolidated'!F78</f>
        <v>0</v>
      </c>
      <c r="G155" s="52" t="n">
        <f aca="false">'Raw Data Consolidated'!G78</f>
        <v>0</v>
      </c>
      <c r="H155" s="52" t="n">
        <f aca="false">'Raw Data Consolidated'!H78</f>
        <v>0</v>
      </c>
      <c r="I155" s="52" t="n">
        <f aca="false">'Raw Data Consolidated'!I78</f>
        <v>0</v>
      </c>
      <c r="J155" s="52" t="n">
        <f aca="false">'Raw Data Consolidated'!J78</f>
        <v>0</v>
      </c>
      <c r="K155" s="52" t="n">
        <f aca="false">'Raw Data Consolidated'!K78</f>
        <v>0</v>
      </c>
      <c r="L155" s="52" t="n">
        <f aca="false">'Raw Data Consolidated'!L78</f>
        <v>0</v>
      </c>
      <c r="M155" s="52" t="n">
        <f aca="false">'Raw Data Consolidated'!M78</f>
        <v>0</v>
      </c>
      <c r="N155" s="53" t="n">
        <f aca="false">SUM(B155:M155)</f>
        <v>0</v>
      </c>
    </row>
    <row r="156" customFormat="false" ht="15" hidden="false" customHeight="false" outlineLevel="0" collapsed="false">
      <c r="A156" s="51" t="str">
        <f aca="false">RIGHT('Raw Data Consolidated'!A79,LEN('Raw Data Consolidated'!A79)-FIND("|",'Raw Data Consolidated'!A79)-1)</f>
        <v>SGST</v>
      </c>
      <c r="B156" s="52" t="n">
        <f aca="false">'Raw Data Consolidated'!B79</f>
        <v>0</v>
      </c>
      <c r="C156" s="52" t="n">
        <f aca="false">'Raw Data Consolidated'!C79</f>
        <v>0</v>
      </c>
      <c r="D156" s="52" t="n">
        <f aca="false">'Raw Data Consolidated'!D79</f>
        <v>0</v>
      </c>
      <c r="E156" s="52" t="n">
        <f aca="false">'Raw Data Consolidated'!E79</f>
        <v>0</v>
      </c>
      <c r="F156" s="52" t="n">
        <f aca="false">'Raw Data Consolidated'!F79</f>
        <v>0</v>
      </c>
      <c r="G156" s="52" t="n">
        <f aca="false">'Raw Data Consolidated'!G79</f>
        <v>0</v>
      </c>
      <c r="H156" s="52" t="n">
        <f aca="false">'Raw Data Consolidated'!H79</f>
        <v>0</v>
      </c>
      <c r="I156" s="52" t="n">
        <f aca="false">'Raw Data Consolidated'!I79</f>
        <v>0</v>
      </c>
      <c r="J156" s="52" t="n">
        <f aca="false">'Raw Data Consolidated'!J79</f>
        <v>0</v>
      </c>
      <c r="K156" s="52" t="n">
        <f aca="false">'Raw Data Consolidated'!K79</f>
        <v>0</v>
      </c>
      <c r="L156" s="52" t="n">
        <f aca="false">'Raw Data Consolidated'!L79</f>
        <v>0</v>
      </c>
      <c r="M156" s="52" t="n">
        <f aca="false">'Raw Data Consolidated'!M79</f>
        <v>0</v>
      </c>
      <c r="N156" s="53" t="n">
        <f aca="false">SUM(B156:M156)</f>
        <v>0</v>
      </c>
    </row>
    <row r="157" customFormat="false" ht="15.75" hidden="false" customHeight="true" outlineLevel="0" collapsed="false">
      <c r="A157" s="54" t="str">
        <f aca="false">RIGHT('Raw Data Consolidated'!A80,LEN('Raw Data Consolidated'!A80)-FIND("|",'Raw Data Consolidated'!A80)-1)</f>
        <v>Cess</v>
      </c>
      <c r="B157" s="55" t="n">
        <f aca="false">'Raw Data Consolidated'!B80</f>
        <v>0</v>
      </c>
      <c r="C157" s="55" t="n">
        <f aca="false">'Raw Data Consolidated'!C80</f>
        <v>0</v>
      </c>
      <c r="D157" s="55" t="n">
        <f aca="false">'Raw Data Consolidated'!D80</f>
        <v>0</v>
      </c>
      <c r="E157" s="55" t="n">
        <f aca="false">'Raw Data Consolidated'!E80</f>
        <v>0</v>
      </c>
      <c r="F157" s="55" t="n">
        <f aca="false">'Raw Data Consolidated'!F80</f>
        <v>0</v>
      </c>
      <c r="G157" s="55" t="n">
        <f aca="false">'Raw Data Consolidated'!G80</f>
        <v>0</v>
      </c>
      <c r="H157" s="55" t="n">
        <f aca="false">'Raw Data Consolidated'!H80</f>
        <v>0</v>
      </c>
      <c r="I157" s="55" t="n">
        <f aca="false">'Raw Data Consolidated'!I80</f>
        <v>0</v>
      </c>
      <c r="J157" s="55" t="n">
        <f aca="false">'Raw Data Consolidated'!J80</f>
        <v>0</v>
      </c>
      <c r="K157" s="55" t="n">
        <f aca="false">'Raw Data Consolidated'!K80</f>
        <v>0</v>
      </c>
      <c r="L157" s="55" t="n">
        <f aca="false">'Raw Data Consolidated'!L80</f>
        <v>0</v>
      </c>
      <c r="M157" s="55" t="n">
        <f aca="false">'Raw Data Consolidated'!M80</f>
        <v>0</v>
      </c>
      <c r="N157" s="56" t="n">
        <f aca="false">SUM(B157:M157)</f>
        <v>0</v>
      </c>
    </row>
  </sheetData>
  <mergeCells count="26">
    <mergeCell ref="A2:N2"/>
    <mergeCell ref="A9:N9"/>
    <mergeCell ref="A16:N16"/>
    <mergeCell ref="A21:N21"/>
    <mergeCell ref="A26:N26"/>
    <mergeCell ref="A33:N33"/>
    <mergeCell ref="A40:N40"/>
    <mergeCell ref="A44:N44"/>
    <mergeCell ref="A48:N48"/>
    <mergeCell ref="A53:N53"/>
    <mergeCell ref="A58:N58"/>
    <mergeCell ref="A65:N65"/>
    <mergeCell ref="A72:N72"/>
    <mergeCell ref="A77:N77"/>
    <mergeCell ref="A82:N82"/>
    <mergeCell ref="A89:N89"/>
    <mergeCell ref="A96:N96"/>
    <mergeCell ref="A103:N103"/>
    <mergeCell ref="A110:N110"/>
    <mergeCell ref="A117:N117"/>
    <mergeCell ref="A122:N122"/>
    <mergeCell ref="A129:N129"/>
    <mergeCell ref="A133:N133"/>
    <mergeCell ref="A140:N140"/>
    <mergeCell ref="A145:N145"/>
    <mergeCell ref="A152:N15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N73"/>
  <sheetViews>
    <sheetView showFormulas="false" showGridLines="true" showRowColHeaders="true" showZeros="true" rightToLeft="false" tabSelected="false" showOutlineSymbols="true" defaultGridColor="true" view="normal" topLeftCell="A1" colorId="64" zoomScale="98" zoomScaleNormal="98" zoomScalePageLayoutView="100" workbookViewId="0">
      <pane xSplit="0" ySplit="1" topLeftCell="A2" activePane="bottomLeft" state="frozen"/>
      <selection pane="topLeft" activeCell="A1" activeCellId="0" sqref="A1"/>
      <selection pane="bottomLeft" activeCell="A1" activeCellId="0" sqref="A1"/>
    </sheetView>
  </sheetViews>
  <sheetFormatPr defaultRowHeight="15" zeroHeight="false" outlineLevelRow="0" outlineLevelCol="0"/>
  <cols>
    <col collapsed="false" customWidth="true" hidden="false" outlineLevel="0" max="4" min="1" style="1" width="16.71"/>
    <col collapsed="false" customWidth="true" hidden="false" outlineLevel="0" max="14" min="5" style="1" width="12.71"/>
    <col collapsed="false" customWidth="true" hidden="false" outlineLevel="0" max="1025" min="15" style="0" width="8.53"/>
  </cols>
  <sheetData>
    <row r="1" customFormat="false" ht="15.75" hidden="false" customHeight="true" outlineLevel="0" collapsed="false">
      <c r="A1" s="48" t="s">
        <v>3</v>
      </c>
      <c r="B1" s="49" t="n">
        <f aca="false">'Raw Data Consolidated'!B11</f>
        <v>42826</v>
      </c>
      <c r="C1" s="49" t="n">
        <f aca="false">'Raw Data Consolidated'!C11</f>
        <v>42856</v>
      </c>
      <c r="D1" s="49" t="n">
        <f aca="false">'Raw Data Consolidated'!D11</f>
        <v>42887</v>
      </c>
      <c r="E1" s="49" t="n">
        <f aca="false">'Raw Data Consolidated'!E11</f>
        <v>42917</v>
      </c>
      <c r="F1" s="49" t="n">
        <f aca="false">'Raw Data Consolidated'!F11</f>
        <v>42948</v>
      </c>
      <c r="G1" s="49" t="n">
        <f aca="false">'Raw Data Consolidated'!G11</f>
        <v>42979</v>
      </c>
      <c r="H1" s="49" t="n">
        <f aca="false">'Raw Data Consolidated'!H11</f>
        <v>43009</v>
      </c>
      <c r="I1" s="49" t="n">
        <f aca="false">'Raw Data Consolidated'!I11</f>
        <v>43040</v>
      </c>
      <c r="J1" s="49" t="n">
        <f aca="false">'Raw Data Consolidated'!J11</f>
        <v>43070</v>
      </c>
      <c r="K1" s="49" t="n">
        <f aca="false">'Raw Data Consolidated'!K11</f>
        <v>43101</v>
      </c>
      <c r="L1" s="49" t="n">
        <f aca="false">'Raw Data Consolidated'!L11</f>
        <v>43132</v>
      </c>
      <c r="M1" s="49" t="n">
        <f aca="false">'Raw Data Consolidated'!M11</f>
        <v>43160</v>
      </c>
      <c r="N1" s="48" t="s">
        <v>81</v>
      </c>
    </row>
    <row r="2" customFormat="false" ht="15.75" hidden="false" customHeight="true" outlineLevel="0" collapsed="false">
      <c r="A2" s="50" t="s">
        <v>87</v>
      </c>
      <c r="B2" s="50"/>
      <c r="C2" s="50"/>
      <c r="D2" s="50"/>
      <c r="E2" s="50"/>
      <c r="F2" s="50"/>
      <c r="G2" s="50"/>
      <c r="H2" s="50"/>
      <c r="I2" s="50"/>
      <c r="J2" s="50"/>
      <c r="K2" s="50"/>
      <c r="L2" s="50"/>
      <c r="M2" s="50"/>
      <c r="N2" s="50"/>
    </row>
    <row r="3" customFormat="false" ht="17.1" hidden="false" customHeight="true" outlineLevel="0" collapsed="false">
      <c r="A3" s="64" t="s">
        <v>88</v>
      </c>
      <c r="B3" s="52" t="n">
        <f aca="false">SUM(SUMIFS('GSTR-1 By Customer'!$P:$P, 'GSTR-1 By Customer'!$B:$B, B$1, 'GSTR-1 By Customer'!$AA:$AA, "N", 'GSTR-1 By Customer'!$D:$D, {"R","B2CS","B2CL","DE"}))+'Raw Data Consolidated'!B$38-'Raw Data Consolidated'!B$43</f>
        <v>0</v>
      </c>
      <c r="C3" s="52" t="n">
        <f aca="false">SUM(SUMIFS('GSTR-1 By Customer'!$P:$P, 'GSTR-1 By Customer'!$B:$B, C$1, 'GSTR-1 By Customer'!$AA:$AA, "N", 'GSTR-1 By Customer'!$D:$D, {"R","B2CS","B2CL","DE"}))+'Raw Data Consolidated'!C$38-'Raw Data Consolidated'!C$43</f>
        <v>0</v>
      </c>
      <c r="D3" s="52" t="n">
        <f aca="false">SUM(SUMIFS('GSTR-1 By Customer'!$P:$P, 'GSTR-1 By Customer'!$B:$B, D$1, 'GSTR-1 By Customer'!$AA:$AA, "N", 'GSTR-1 By Customer'!$D:$D, {"R","B2CS","B2CL","DE"}))+'Raw Data Consolidated'!D$38-'Raw Data Consolidated'!D$43</f>
        <v>0</v>
      </c>
      <c r="E3" s="52" t="n">
        <f aca="false">SUM(SUMIFS('GSTR-1 By Customer'!$P:$P, 'GSTR-1 By Customer'!$B:$B, E$1, 'GSTR-1 By Customer'!$AA:$AA, "N", 'GSTR-1 By Customer'!$D:$D, {"R","B2CS","B2CL","DE"}))+'Raw Data Consolidated'!E$38-'Raw Data Consolidated'!E$43</f>
        <v>40683631.03</v>
      </c>
      <c r="F3" s="52" t="n">
        <f aca="false">SUM(SUMIFS('GSTR-1 By Customer'!$P:$P, 'GSTR-1 By Customer'!$B:$B, F$1, 'GSTR-1 By Customer'!$AA:$AA, "N", 'GSTR-1 By Customer'!$D:$D, {"R","B2CS","B2CL","DE"}))+'Raw Data Consolidated'!F$38-'Raw Data Consolidated'!F$43</f>
        <v>2089707.45</v>
      </c>
      <c r="G3" s="52" t="n">
        <f aca="false">SUM(SUMIFS('GSTR-1 By Customer'!$P:$P, 'GSTR-1 By Customer'!$B:$B, G$1, 'GSTR-1 By Customer'!$AA:$AA, "N", 'GSTR-1 By Customer'!$D:$D, {"R","B2CS","B2CL","DE"}))+'Raw Data Consolidated'!G$38-'Raw Data Consolidated'!G$43</f>
        <v>10600</v>
      </c>
      <c r="H3" s="52" t="n">
        <f aca="false">SUM(SUMIFS('GSTR-1 By Customer'!$P:$P, 'GSTR-1 By Customer'!$B:$B, H$1, 'GSTR-1 By Customer'!$AA:$AA, "N", 'GSTR-1 By Customer'!$D:$D, {"R","B2CS","B2CL","DE"}))+'Raw Data Consolidated'!H$38-'Raw Data Consolidated'!H$43</f>
        <v>1100</v>
      </c>
      <c r="I3" s="52" t="n">
        <f aca="false">SUM(SUMIFS('GSTR-1 By Customer'!$P:$P, 'GSTR-1 By Customer'!$B:$B, I$1, 'GSTR-1 By Customer'!$AA:$AA, "N", 'GSTR-1 By Customer'!$D:$D, {"R","B2CS","B2CL","DE"}))+'Raw Data Consolidated'!I$38-'Raw Data Consolidated'!I$43</f>
        <v>18703422.54</v>
      </c>
      <c r="J3" s="52" t="n">
        <f aca="false">SUM(SUMIFS('GSTR-1 By Customer'!$P:$P, 'GSTR-1 By Customer'!$B:$B, J$1, 'GSTR-1 By Customer'!$AA:$AA, "N", 'GSTR-1 By Customer'!$D:$D, {"R","B2CS","B2CL","DE"}))+'Raw Data Consolidated'!J$38-'Raw Data Consolidated'!J$43</f>
        <v>26105658.93</v>
      </c>
      <c r="K3" s="52" t="n">
        <f aca="false">SUM(SUMIFS('GSTR-1 By Customer'!$P:$P, 'GSTR-1 By Customer'!$B:$B, K$1, 'GSTR-1 By Customer'!$AA:$AA, "N", 'GSTR-1 By Customer'!$D:$D, {"R","B2CS","B2CL","DE"}))+'Raw Data Consolidated'!K$38-'Raw Data Consolidated'!K$43</f>
        <v>79474042.77</v>
      </c>
      <c r="L3" s="52" t="n">
        <f aca="false">SUM(SUMIFS('GSTR-1 By Customer'!$P:$P, 'GSTR-1 By Customer'!$B:$B, L$1, 'GSTR-1 By Customer'!$AA:$AA, "N", 'GSTR-1 By Customer'!$D:$D, {"R","B2CS","B2CL","DE"}))+'Raw Data Consolidated'!L$38-'Raw Data Consolidated'!L$43</f>
        <v>132848711.51</v>
      </c>
      <c r="M3" s="52" t="n">
        <f aca="false">SUM(SUMIFS('GSTR-1 By Customer'!$P:$P, 'GSTR-1 By Customer'!$B:$B, M$1, 'GSTR-1 By Customer'!$AA:$AA, "N", 'GSTR-1 By Customer'!$D:$D, {"R","B2CS","B2CL","DE"}))+'Raw Data Consolidated'!M$38-'Raw Data Consolidated'!M$43</f>
        <v>110826927.15</v>
      </c>
      <c r="N3" s="53" t="n">
        <f aca="false">SUM(A3:M3)</f>
        <v>410743801.38</v>
      </c>
    </row>
    <row r="4" customFormat="false" ht="17.1" hidden="false" customHeight="true" outlineLevel="0" collapsed="false">
      <c r="A4" s="64" t="s">
        <v>89</v>
      </c>
      <c r="B4" s="52" t="n">
        <f aca="false">'Raw Data Consolidated'!B98</f>
        <v>0</v>
      </c>
      <c r="C4" s="52" t="n">
        <f aca="false">'Raw Data Consolidated'!C98</f>
        <v>0</v>
      </c>
      <c r="D4" s="52" t="n">
        <f aca="false">'Raw Data Consolidated'!D98</f>
        <v>0</v>
      </c>
      <c r="E4" s="52" t="n">
        <f aca="false">'Raw Data Consolidated'!E98</f>
        <v>40683631</v>
      </c>
      <c r="F4" s="52" t="n">
        <f aca="false">'Raw Data Consolidated'!F98</f>
        <v>2090789.45</v>
      </c>
      <c r="G4" s="52" t="n">
        <f aca="false">'Raw Data Consolidated'!G98</f>
        <v>11000</v>
      </c>
      <c r="H4" s="52" t="n">
        <f aca="false">'Raw Data Consolidated'!H98</f>
        <v>2200</v>
      </c>
      <c r="I4" s="52" t="n">
        <f aca="false">'Raw Data Consolidated'!I98</f>
        <v>19100249.68</v>
      </c>
      <c r="J4" s="52" t="n">
        <f aca="false">'Raw Data Consolidated'!J98</f>
        <v>26163201.79</v>
      </c>
      <c r="K4" s="52" t="n">
        <f aca="false">'Raw Data Consolidated'!K98</f>
        <v>79474142.77</v>
      </c>
      <c r="L4" s="52" t="n">
        <f aca="false">'Raw Data Consolidated'!L98</f>
        <v>132848711.51</v>
      </c>
      <c r="M4" s="52" t="n">
        <f aca="false">'Raw Data Consolidated'!M98</f>
        <v>110801725.15</v>
      </c>
      <c r="N4" s="53" t="n">
        <f aca="false">SUM(A4:M4)</f>
        <v>411175651.35</v>
      </c>
    </row>
    <row r="5" customFormat="false" ht="17.1" hidden="false" customHeight="true" outlineLevel="0" collapsed="false">
      <c r="A5" s="65" t="s">
        <v>90</v>
      </c>
      <c r="B5" s="66" t="n">
        <f aca="false">B3-B4</f>
        <v>0</v>
      </c>
      <c r="C5" s="66" t="n">
        <f aca="false">C3-C4</f>
        <v>0</v>
      </c>
      <c r="D5" s="66" t="n">
        <f aca="false">D3-D4</f>
        <v>0</v>
      </c>
      <c r="E5" s="66" t="n">
        <f aca="false">E3-E4</f>
        <v>0.0300000011920929</v>
      </c>
      <c r="F5" s="66" t="n">
        <f aca="false">F3-F4</f>
        <v>-1082</v>
      </c>
      <c r="G5" s="66" t="n">
        <f aca="false">G3-G4</f>
        <v>-400</v>
      </c>
      <c r="H5" s="66" t="n">
        <f aca="false">H3-H4</f>
        <v>-1100</v>
      </c>
      <c r="I5" s="66" t="n">
        <f aca="false">I3-I4</f>
        <v>-396827.140000001</v>
      </c>
      <c r="J5" s="66" t="n">
        <f aca="false">J3-J4</f>
        <v>-57542.8599999957</v>
      </c>
      <c r="K5" s="66" t="n">
        <f aca="false">K3-K4</f>
        <v>-100</v>
      </c>
      <c r="L5" s="66" t="n">
        <f aca="false">L3-L4</f>
        <v>0</v>
      </c>
      <c r="M5" s="66" t="n">
        <f aca="false">M3-M4</f>
        <v>25201.9999999851</v>
      </c>
      <c r="N5" s="67" t="n">
        <f aca="false">SUM(A5:M5)</f>
        <v>-431849.97000001</v>
      </c>
    </row>
    <row r="6" customFormat="false" ht="8.1" hidden="false" customHeight="true" outlineLevel="0" collapsed="false">
      <c r="A6" s="68"/>
      <c r="B6" s="47"/>
      <c r="C6" s="47"/>
      <c r="D6" s="47"/>
      <c r="E6" s="47"/>
      <c r="F6" s="47"/>
      <c r="G6" s="47"/>
      <c r="H6" s="47"/>
      <c r="I6" s="47"/>
      <c r="J6" s="47"/>
      <c r="K6" s="47"/>
      <c r="L6" s="47"/>
      <c r="M6" s="47"/>
      <c r="N6" s="69"/>
    </row>
    <row r="7" customFormat="false" ht="17.1" hidden="false" customHeight="true" outlineLevel="0" collapsed="false">
      <c r="A7" s="64" t="s">
        <v>91</v>
      </c>
      <c r="B7" s="52" t="n">
        <f aca="false">SUM(SUMIFS('GSTR-1 By Customer'!$Q:$Q, 'GSTR-1 By Customer'!$B:$B, B$1, 'GSTR-1 By Customer'!$AA:$AA, "N", 'GSTR-1 By Customer'!$D:$D, {"R","B2CS","B2CL","DE"}))+'Raw Data Consolidated'!B$39-'Raw Data Consolidated'!B$44</f>
        <v>0</v>
      </c>
      <c r="C7" s="52" t="n">
        <f aca="false">SUM(SUMIFS('GSTR-1 By Customer'!$Q:$Q, 'GSTR-1 By Customer'!$B:$B, C$1, 'GSTR-1 By Customer'!$AA:$AA, "N", 'GSTR-1 By Customer'!$D:$D, {"R","B2CS","B2CL","DE"}))+'Raw Data Consolidated'!C$39-'Raw Data Consolidated'!C$44</f>
        <v>0</v>
      </c>
      <c r="D7" s="52" t="n">
        <f aca="false">SUM(SUMIFS('GSTR-1 By Customer'!$Q:$Q, 'GSTR-1 By Customer'!$B:$B, D$1, 'GSTR-1 By Customer'!$AA:$AA, "N", 'GSTR-1 By Customer'!$D:$D, {"R","B2CS","B2CL","DE"}))+'Raw Data Consolidated'!D$39-'Raw Data Consolidated'!D$44</f>
        <v>0</v>
      </c>
      <c r="E7" s="52" t="n">
        <f aca="false">SUM(SUMIFS('GSTR-1 By Customer'!$Q:$Q, 'GSTR-1 By Customer'!$B:$B, E$1, 'GSTR-1 By Customer'!$AA:$AA, "N", 'GSTR-1 By Customer'!$D:$D, {"R","B2CS","B2CL","DE"}))+'Raw Data Consolidated'!E$39-'Raw Data Consolidated'!E$44</f>
        <v>107656.16</v>
      </c>
      <c r="F7" s="52" t="n">
        <f aca="false">SUM(SUMIFS('GSTR-1 By Customer'!$Q:$Q, 'GSTR-1 By Customer'!$B:$B, F$1, 'GSTR-1 By Customer'!$AA:$AA, "N", 'GSTR-1 By Customer'!$D:$D, {"R","B2CS","B2CL","DE"}))+'Raw Data Consolidated'!F$39-'Raw Data Consolidated'!F$44</f>
        <v>103940.37</v>
      </c>
      <c r="G7" s="52" t="n">
        <f aca="false">SUM(SUMIFS('GSTR-1 By Customer'!$Q:$Q, 'GSTR-1 By Customer'!$B:$B, G$1, 'GSTR-1 By Customer'!$AA:$AA, "N", 'GSTR-1 By Customer'!$D:$D, {"R","B2CS","B2CL","DE"}))+'Raw Data Consolidated'!G$39-'Raw Data Consolidated'!G$44</f>
        <v>0</v>
      </c>
      <c r="H7" s="52" t="n">
        <f aca="false">SUM(SUMIFS('GSTR-1 By Customer'!$Q:$Q, 'GSTR-1 By Customer'!$B:$B, H$1, 'GSTR-1 By Customer'!$AA:$AA, "N", 'GSTR-1 By Customer'!$D:$D, {"R","B2CS","B2CL","DE"}))+'Raw Data Consolidated'!H$39-'Raw Data Consolidated'!H$44</f>
        <v>0</v>
      </c>
      <c r="I7" s="52" t="n">
        <f aca="false">SUM(SUMIFS('GSTR-1 By Customer'!$Q:$Q, 'GSTR-1 By Customer'!$B:$B, I$1, 'GSTR-1 By Customer'!$AA:$AA, "N", 'GSTR-1 By Customer'!$D:$D, {"R","B2CS","B2CL","DE"}))+'Raw Data Consolidated'!I$39-'Raw Data Consolidated'!I$44</f>
        <v>1107541.04</v>
      </c>
      <c r="J7" s="52" t="n">
        <f aca="false">SUM(SUMIFS('GSTR-1 By Customer'!$Q:$Q, 'GSTR-1 By Customer'!$B:$B, J$1, 'GSTR-1 By Customer'!$AA:$AA, "N", 'GSTR-1 By Customer'!$D:$D, {"R","B2CS","B2CL","DE"}))+'Raw Data Consolidated'!J$39-'Raw Data Consolidated'!J$44</f>
        <v>38632.5</v>
      </c>
      <c r="K7" s="52" t="n">
        <f aca="false">SUM(SUMIFS('GSTR-1 By Customer'!$Q:$Q, 'GSTR-1 By Customer'!$B:$B, K$1, 'GSTR-1 By Customer'!$AA:$AA, "N", 'GSTR-1 By Customer'!$D:$D, {"R","B2CS","B2CL","DE"}))+'Raw Data Consolidated'!K$39-'Raw Data Consolidated'!K$44</f>
        <v>1997145.11</v>
      </c>
      <c r="L7" s="52" t="n">
        <f aca="false">SUM(SUMIFS('GSTR-1 By Customer'!$Q:$Q, 'GSTR-1 By Customer'!$B:$B, L$1, 'GSTR-1 By Customer'!$AA:$AA, "N", 'GSTR-1 By Customer'!$D:$D, {"R","B2CS","B2CL","DE"}))+'Raw Data Consolidated'!L$39-'Raw Data Consolidated'!L$44</f>
        <v>235915.97</v>
      </c>
      <c r="M7" s="52" t="n">
        <f aca="false">SUM(SUMIFS('GSTR-1 By Customer'!$Q:$Q, 'GSTR-1 By Customer'!$B:$B, M$1, 'GSTR-1 By Customer'!$AA:$AA, "N", 'GSTR-1 By Customer'!$D:$D, {"R","B2CS","B2CL","DE"}))+'Raw Data Consolidated'!M$39-'Raw Data Consolidated'!M$44</f>
        <v>742475.36</v>
      </c>
      <c r="N7" s="53" t="n">
        <f aca="false">SUM(A7:M7)</f>
        <v>4333306.51</v>
      </c>
    </row>
    <row r="8" customFormat="false" ht="17.1" hidden="false" customHeight="true" outlineLevel="0" collapsed="false">
      <c r="A8" s="64" t="s">
        <v>92</v>
      </c>
      <c r="B8" s="52" t="n">
        <f aca="false">'Raw Data Consolidated'!B99</f>
        <v>0</v>
      </c>
      <c r="C8" s="52" t="n">
        <f aca="false">'Raw Data Consolidated'!C99</f>
        <v>0</v>
      </c>
      <c r="D8" s="52" t="n">
        <f aca="false">'Raw Data Consolidated'!D99</f>
        <v>0</v>
      </c>
      <c r="E8" s="52" t="n">
        <f aca="false">'Raw Data Consolidated'!E99</f>
        <v>107656</v>
      </c>
      <c r="F8" s="52" t="n">
        <f aca="false">'Raw Data Consolidated'!F99</f>
        <v>103940.37</v>
      </c>
      <c r="G8" s="52" t="n">
        <f aca="false">'Raw Data Consolidated'!G99</f>
        <v>0</v>
      </c>
      <c r="H8" s="52" t="n">
        <f aca="false">'Raw Data Consolidated'!H99</f>
        <v>0</v>
      </c>
      <c r="I8" s="52" t="n">
        <f aca="false">'Raw Data Consolidated'!I99</f>
        <v>1184449.28</v>
      </c>
      <c r="J8" s="52" t="n">
        <f aca="false">'Raw Data Consolidated'!J99</f>
        <v>38632.5</v>
      </c>
      <c r="K8" s="52" t="n">
        <f aca="false">'Raw Data Consolidated'!K99</f>
        <v>1997145.13</v>
      </c>
      <c r="L8" s="52" t="n">
        <f aca="false">'Raw Data Consolidated'!L99</f>
        <v>235915.97</v>
      </c>
      <c r="M8" s="52" t="n">
        <f aca="false">'Raw Data Consolidated'!M99</f>
        <v>742475.36</v>
      </c>
      <c r="N8" s="53" t="n">
        <f aca="false">SUM(A8:M8)</f>
        <v>4410214.61</v>
      </c>
    </row>
    <row r="9" customFormat="false" ht="15" hidden="false" customHeight="false" outlineLevel="0" collapsed="false">
      <c r="A9" s="65" t="s">
        <v>93</v>
      </c>
      <c r="B9" s="66" t="n">
        <f aca="false">B7-B8</f>
        <v>0</v>
      </c>
      <c r="C9" s="66" t="n">
        <f aca="false">C7-C8</f>
        <v>0</v>
      </c>
      <c r="D9" s="66" t="n">
        <f aca="false">D7-D8</f>
        <v>0</v>
      </c>
      <c r="E9" s="66" t="n">
        <f aca="false">E7-E8</f>
        <v>0.160000000003492</v>
      </c>
      <c r="F9" s="66" t="n">
        <f aca="false">F7-F8</f>
        <v>0</v>
      </c>
      <c r="G9" s="66" t="n">
        <f aca="false">G7-G8</f>
        <v>0</v>
      </c>
      <c r="H9" s="66" t="n">
        <f aca="false">H7-H8</f>
        <v>0</v>
      </c>
      <c r="I9" s="66" t="n">
        <f aca="false">I7-I8</f>
        <v>-76908.24</v>
      </c>
      <c r="J9" s="66" t="n">
        <f aca="false">J7-J8</f>
        <v>0</v>
      </c>
      <c r="K9" s="66" t="n">
        <f aca="false">K7-K8</f>
        <v>-0.0199999995529652</v>
      </c>
      <c r="L9" s="66" t="n">
        <f aca="false">L7-L8</f>
        <v>0</v>
      </c>
      <c r="M9" s="66" t="n">
        <f aca="false">M7-M8</f>
        <v>0</v>
      </c>
      <c r="N9" s="67" t="n">
        <f aca="false">SUM(A9:M9)</f>
        <v>-76908.0999999995</v>
      </c>
    </row>
    <row r="10" customFormat="false" ht="8.1" hidden="false" customHeight="true" outlineLevel="0" collapsed="false">
      <c r="A10" s="68"/>
      <c r="B10" s="47"/>
      <c r="C10" s="47"/>
      <c r="D10" s="47"/>
      <c r="E10" s="47"/>
      <c r="F10" s="47"/>
      <c r="G10" s="47"/>
      <c r="H10" s="47"/>
      <c r="I10" s="47"/>
      <c r="J10" s="47"/>
      <c r="K10" s="47"/>
      <c r="L10" s="47"/>
      <c r="M10" s="47"/>
      <c r="N10" s="69"/>
    </row>
    <row r="11" customFormat="false" ht="17.1" hidden="false" customHeight="true" outlineLevel="0" collapsed="false">
      <c r="A11" s="64" t="s">
        <v>94</v>
      </c>
      <c r="B11" s="52" t="n">
        <f aca="false">SUM(SUMIFS('GSTR-1 By Customer'!$R:$R, 'GSTR-1 By Customer'!$B:$B, B$1, 'GSTR-1 By Customer'!$AA:$AA, "N", 'GSTR-1 By Customer'!$D:$D, {"R","B2CS","B2CL","DE"}))+'Raw Data Consolidated'!B$40-'Raw Data Consolidated'!B$45</f>
        <v>0</v>
      </c>
      <c r="C11" s="52" t="n">
        <f aca="false">SUM(SUMIFS('GSTR-1 By Customer'!$R:$R, 'GSTR-1 By Customer'!$B:$B, C$1, 'GSTR-1 By Customer'!$AA:$AA, "N", 'GSTR-1 By Customer'!$D:$D, {"R","B2CS","B2CL","DE"}))+'Raw Data Consolidated'!C$40-'Raw Data Consolidated'!C$45</f>
        <v>0</v>
      </c>
      <c r="D11" s="52" t="n">
        <f aca="false">SUM(SUMIFS('GSTR-1 By Customer'!$R:$R, 'GSTR-1 By Customer'!$B:$B, D$1, 'GSTR-1 By Customer'!$AA:$AA, "N", 'GSTR-1 By Customer'!$D:$D, {"R","B2CS","B2CL","DE"}))+'Raw Data Consolidated'!D$40-'Raw Data Consolidated'!D$45</f>
        <v>0</v>
      </c>
      <c r="E11" s="52" t="n">
        <f aca="false">SUM(SUMIFS('GSTR-1 By Customer'!$R:$R, 'GSTR-1 By Customer'!$B:$B, E$1, 'GSTR-1 By Customer'!$AA:$AA, "N", 'GSTR-1 By Customer'!$D:$D, {"R","B2CS","B2CL","DE"}))+'Raw Data Consolidated'!E$40-'Raw Data Consolidated'!E$45</f>
        <v>968085.28</v>
      </c>
      <c r="F11" s="52" t="n">
        <f aca="false">SUM(SUMIFS('GSTR-1 By Customer'!$R:$R, 'GSTR-1 By Customer'!$B:$B, F$1, 'GSTR-1 By Customer'!$AA:$AA, "N", 'GSTR-1 By Customer'!$D:$D, {"R","B2CS","B2CL","DE"}))+'Raw Data Consolidated'!F$40-'Raw Data Consolidated'!F$45</f>
        <v>654</v>
      </c>
      <c r="G11" s="52" t="n">
        <f aca="false">SUM(SUMIFS('GSTR-1 By Customer'!$R:$R, 'GSTR-1 By Customer'!$B:$B, G$1, 'GSTR-1 By Customer'!$AA:$AA, "N", 'GSTR-1 By Customer'!$D:$D, {"R","B2CS","B2CL","DE"}))+'Raw Data Consolidated'!G$40-'Raw Data Consolidated'!G$45</f>
        <v>636</v>
      </c>
      <c r="H11" s="52" t="n">
        <f aca="false">SUM(SUMIFS('GSTR-1 By Customer'!$R:$R, 'GSTR-1 By Customer'!$B:$B, H$1, 'GSTR-1 By Customer'!$AA:$AA, "N", 'GSTR-1 By Customer'!$D:$D, {"R","B2CS","B2CL","DE"}))+'Raw Data Consolidated'!H$40-'Raw Data Consolidated'!H$45</f>
        <v>66</v>
      </c>
      <c r="I11" s="52" t="n">
        <f aca="false">SUM(SUMIFS('GSTR-1 By Customer'!$R:$R, 'GSTR-1 By Customer'!$B:$B, I$1, 'GSTR-1 By Customer'!$AA:$AA, "N", 'GSTR-1 By Customer'!$D:$D, {"R","B2CS","B2CL","DE"}))+'Raw Data Consolidated'!I$40-'Raw Data Consolidated'!I$45</f>
        <v>309221.31</v>
      </c>
      <c r="J11" s="52" t="n">
        <f aca="false">SUM(SUMIFS('GSTR-1 By Customer'!$R:$R, 'GSTR-1 By Customer'!$B:$B, J$1, 'GSTR-1 By Customer'!$AA:$AA, "N", 'GSTR-1 By Customer'!$D:$D, {"R","B2CS","B2CL","DE"}))+'Raw Data Consolidated'!J$40-'Raw Data Consolidated'!J$45</f>
        <v>633339.3</v>
      </c>
      <c r="K11" s="52" t="n">
        <f aca="false">SUM(SUMIFS('GSTR-1 By Customer'!$R:$R, 'GSTR-1 By Customer'!$B:$B, K$1, 'GSTR-1 By Customer'!$AA:$AA, "N", 'GSTR-1 By Customer'!$D:$D, {"R","B2CS","B2CL","DE"}))+'Raw Data Consolidated'!K$40-'Raw Data Consolidated'!K$45</f>
        <v>1005337.14</v>
      </c>
      <c r="L11" s="52" t="n">
        <f aca="false">SUM(SUMIFS('GSTR-1 By Customer'!$R:$R, 'GSTR-1 By Customer'!$B:$B, L$1, 'GSTR-1 By Customer'!$AA:$AA, "N", 'GSTR-1 By Customer'!$D:$D, {"R","B2CS","B2CL","DE"}))+'Raw Data Consolidated'!L$40-'Raw Data Consolidated'!L$45</f>
        <v>3212725.15</v>
      </c>
      <c r="M11" s="52" t="n">
        <f aca="false">SUM(SUMIFS('GSTR-1 By Customer'!$R:$R, 'GSTR-1 By Customer'!$B:$B, M$1, 'GSTR-1 By Customer'!$AA:$AA, "N", 'GSTR-1 By Customer'!$D:$D, {"R","B2CS","B2CL","DE"}))+'Raw Data Consolidated'!M$40-'Raw Data Consolidated'!M$45</f>
        <v>2542511.29</v>
      </c>
      <c r="N11" s="53" t="n">
        <f aca="false">SUM(A11:M11)</f>
        <v>8672575.47</v>
      </c>
    </row>
    <row r="12" customFormat="false" ht="17.1" hidden="false" customHeight="true" outlineLevel="0" collapsed="false">
      <c r="A12" s="64" t="s">
        <v>95</v>
      </c>
      <c r="B12" s="52" t="n">
        <f aca="false">'Raw Data Consolidated'!B100</f>
        <v>0</v>
      </c>
      <c r="C12" s="52" t="n">
        <f aca="false">'Raw Data Consolidated'!C100</f>
        <v>0</v>
      </c>
      <c r="D12" s="52" t="n">
        <f aca="false">'Raw Data Consolidated'!D100</f>
        <v>0</v>
      </c>
      <c r="E12" s="52" t="n">
        <f aca="false">'Raw Data Consolidated'!E100</f>
        <v>968085</v>
      </c>
      <c r="F12" s="52" t="n">
        <f aca="false">'Raw Data Consolidated'!F100</f>
        <v>719</v>
      </c>
      <c r="G12" s="52" t="n">
        <f aca="false">'Raw Data Consolidated'!G100</f>
        <v>660</v>
      </c>
      <c r="H12" s="52" t="n">
        <f aca="false">'Raw Data Consolidated'!H100</f>
        <v>132</v>
      </c>
      <c r="I12" s="52" t="n">
        <f aca="false">'Raw Data Consolidated'!I100</f>
        <v>311598.31</v>
      </c>
      <c r="J12" s="52" t="n">
        <f aca="false">'Raw Data Consolidated'!J100</f>
        <v>633363.3</v>
      </c>
      <c r="K12" s="52" t="n">
        <f aca="false">'Raw Data Consolidated'!K100</f>
        <v>1005343.23</v>
      </c>
      <c r="L12" s="52" t="n">
        <f aca="false">'Raw Data Consolidated'!L100</f>
        <v>3212725.15</v>
      </c>
      <c r="M12" s="52" t="n">
        <f aca="false">'Raw Data Consolidated'!M100</f>
        <v>2540224.29</v>
      </c>
      <c r="N12" s="53" t="n">
        <f aca="false">SUM(A12:M12)</f>
        <v>8672850.28</v>
      </c>
    </row>
    <row r="13" customFormat="false" ht="17.1" hidden="false" customHeight="true" outlineLevel="0" collapsed="false">
      <c r="A13" s="65" t="s">
        <v>96</v>
      </c>
      <c r="B13" s="66" t="n">
        <f aca="false">B11-B12</f>
        <v>0</v>
      </c>
      <c r="C13" s="66" t="n">
        <f aca="false">C11-C12</f>
        <v>0</v>
      </c>
      <c r="D13" s="66" t="n">
        <f aca="false">D11-D12</f>
        <v>0</v>
      </c>
      <c r="E13" s="66" t="n">
        <f aca="false">E11-E12</f>
        <v>0.28000000002794</v>
      </c>
      <c r="F13" s="66" t="n">
        <f aca="false">F11-F12</f>
        <v>-65</v>
      </c>
      <c r="G13" s="66" t="n">
        <f aca="false">G11-G12</f>
        <v>-24</v>
      </c>
      <c r="H13" s="66" t="n">
        <f aca="false">H11-H12</f>
        <v>-66</v>
      </c>
      <c r="I13" s="66" t="n">
        <f aca="false">I11-I12</f>
        <v>-2377</v>
      </c>
      <c r="J13" s="66" t="n">
        <f aca="false">J11-J12</f>
        <v>-24</v>
      </c>
      <c r="K13" s="66" t="n">
        <f aca="false">K11-K12</f>
        <v>-6.08999999985099</v>
      </c>
      <c r="L13" s="66" t="n">
        <f aca="false">L11-L12</f>
        <v>0</v>
      </c>
      <c r="M13" s="66" t="n">
        <f aca="false">M11-M12</f>
        <v>2287.00000000093</v>
      </c>
      <c r="N13" s="67" t="n">
        <f aca="false">SUM(A13:M13)</f>
        <v>-274.809999998892</v>
      </c>
    </row>
    <row r="14" customFormat="false" ht="8.1" hidden="false" customHeight="true" outlineLevel="0" collapsed="false">
      <c r="A14" s="68"/>
      <c r="B14" s="47"/>
      <c r="C14" s="47"/>
      <c r="D14" s="47"/>
      <c r="E14" s="47"/>
      <c r="F14" s="47"/>
      <c r="G14" s="47"/>
      <c r="H14" s="47"/>
      <c r="I14" s="47"/>
      <c r="J14" s="47"/>
      <c r="K14" s="47"/>
      <c r="L14" s="47"/>
      <c r="M14" s="47"/>
      <c r="N14" s="69"/>
    </row>
    <row r="15" customFormat="false" ht="17.1" hidden="false" customHeight="true" outlineLevel="0" collapsed="false">
      <c r="A15" s="64" t="s">
        <v>97</v>
      </c>
      <c r="B15" s="52" t="n">
        <f aca="false">SUM(SUMIFS('GSTR-1 By Customer'!$S:$S, 'GSTR-1 By Customer'!$B:$B, B$1, 'GSTR-1 By Customer'!$AA:$AA, "N", 'GSTR-1 By Customer'!$D:$D, {"R","B2CS","B2CL","DE"}))+'Raw Data Consolidated'!B$41-'Raw Data Consolidated'!B$46</f>
        <v>0</v>
      </c>
      <c r="C15" s="52" t="n">
        <f aca="false">SUM(SUMIFS('GSTR-1 By Customer'!$S:$S, 'GSTR-1 By Customer'!$B:$B, C$1, 'GSTR-1 By Customer'!$AA:$AA, "N", 'GSTR-1 By Customer'!$D:$D, {"R","B2CS","B2CL","DE"}))+'Raw Data Consolidated'!C$41-'Raw Data Consolidated'!C$46</f>
        <v>0</v>
      </c>
      <c r="D15" s="52" t="n">
        <f aca="false">SUM(SUMIFS('GSTR-1 By Customer'!$S:$S, 'GSTR-1 By Customer'!$B:$B, D$1, 'GSTR-1 By Customer'!$AA:$AA, "N", 'GSTR-1 By Customer'!$D:$D, {"R","B2CS","B2CL","DE"}))+'Raw Data Consolidated'!D$41-'Raw Data Consolidated'!D$46</f>
        <v>0</v>
      </c>
      <c r="E15" s="52" t="n">
        <f aca="false">SUM(SUMIFS('GSTR-1 By Customer'!$S:$S, 'GSTR-1 By Customer'!$B:$B, E$1, 'GSTR-1 By Customer'!$AA:$AA, "N", 'GSTR-1 By Customer'!$D:$D, {"R","B2CS","B2CL","DE"}))+'Raw Data Consolidated'!E$41-'Raw Data Consolidated'!E$46</f>
        <v>968085.28</v>
      </c>
      <c r="F15" s="52" t="n">
        <f aca="false">SUM(SUMIFS('GSTR-1 By Customer'!$S:$S, 'GSTR-1 By Customer'!$B:$B, F$1, 'GSTR-1 By Customer'!$AA:$AA, "N", 'GSTR-1 By Customer'!$D:$D, {"R","B2CS","B2CL","DE"}))+'Raw Data Consolidated'!F$41-'Raw Data Consolidated'!F$46</f>
        <v>654</v>
      </c>
      <c r="G15" s="52" t="n">
        <f aca="false">SUM(SUMIFS('GSTR-1 By Customer'!$S:$S, 'GSTR-1 By Customer'!$B:$B, G$1, 'GSTR-1 By Customer'!$AA:$AA, "N", 'GSTR-1 By Customer'!$D:$D, {"R","B2CS","B2CL","DE"}))+'Raw Data Consolidated'!G$41-'Raw Data Consolidated'!G$46</f>
        <v>636</v>
      </c>
      <c r="H15" s="52" t="n">
        <f aca="false">SUM(SUMIFS('GSTR-1 By Customer'!$S:$S, 'GSTR-1 By Customer'!$B:$B, H$1, 'GSTR-1 By Customer'!$AA:$AA, "N", 'GSTR-1 By Customer'!$D:$D, {"R","B2CS","B2CL","DE"}))+'Raw Data Consolidated'!H$41-'Raw Data Consolidated'!H$46</f>
        <v>66</v>
      </c>
      <c r="I15" s="52" t="n">
        <f aca="false">SUM(SUMIFS('GSTR-1 By Customer'!$S:$S, 'GSTR-1 By Customer'!$B:$B, I$1, 'GSTR-1 By Customer'!$AA:$AA, "N", 'GSTR-1 By Customer'!$D:$D, {"R","B2CS","B2CL","DE"}))+'Raw Data Consolidated'!I$41-'Raw Data Consolidated'!I$46</f>
        <v>309221.31</v>
      </c>
      <c r="J15" s="52" t="n">
        <f aca="false">SUM(SUMIFS('GSTR-1 By Customer'!$S:$S, 'GSTR-1 By Customer'!$B:$B, J$1, 'GSTR-1 By Customer'!$AA:$AA, "N", 'GSTR-1 By Customer'!$D:$D, {"R","B2CS","B2CL","DE"}))+'Raw Data Consolidated'!J$41-'Raw Data Consolidated'!J$46</f>
        <v>633339.3</v>
      </c>
      <c r="K15" s="52" t="n">
        <f aca="false">SUM(SUMIFS('GSTR-1 By Customer'!$S:$S, 'GSTR-1 By Customer'!$B:$B, K$1, 'GSTR-1 By Customer'!$AA:$AA, "N", 'GSTR-1 By Customer'!$D:$D, {"R","B2CS","B2CL","DE"}))+'Raw Data Consolidated'!K$41-'Raw Data Consolidated'!K$46</f>
        <v>1005337.14</v>
      </c>
      <c r="L15" s="52" t="n">
        <f aca="false">SUM(SUMIFS('GSTR-1 By Customer'!$S:$S, 'GSTR-1 By Customer'!$B:$B, L$1, 'GSTR-1 By Customer'!$AA:$AA, "N", 'GSTR-1 By Customer'!$D:$D, {"R","B2CS","B2CL","DE"}))+'Raw Data Consolidated'!L$41-'Raw Data Consolidated'!L$46</f>
        <v>3212725.15</v>
      </c>
      <c r="M15" s="52" t="n">
        <f aca="false">SUM(SUMIFS('GSTR-1 By Customer'!$S:$S, 'GSTR-1 By Customer'!$B:$B, M$1, 'GSTR-1 By Customer'!$AA:$AA, "N", 'GSTR-1 By Customer'!$D:$D, {"R","B2CS","B2CL","DE"}))+'Raw Data Consolidated'!M$41-'Raw Data Consolidated'!M$46</f>
        <v>2542511.29</v>
      </c>
      <c r="N15" s="53" t="n">
        <f aca="false">SUM(A15:M15)</f>
        <v>8672575.47</v>
      </c>
    </row>
    <row r="16" customFormat="false" ht="17.1" hidden="false" customHeight="true" outlineLevel="0" collapsed="false">
      <c r="A16" s="64" t="s">
        <v>98</v>
      </c>
      <c r="B16" s="52" t="n">
        <f aca="false">'Raw Data Consolidated'!B101</f>
        <v>0</v>
      </c>
      <c r="C16" s="52" t="n">
        <f aca="false">'Raw Data Consolidated'!C101</f>
        <v>0</v>
      </c>
      <c r="D16" s="52" t="n">
        <f aca="false">'Raw Data Consolidated'!D101</f>
        <v>0</v>
      </c>
      <c r="E16" s="52" t="n">
        <f aca="false">'Raw Data Consolidated'!E101</f>
        <v>968085</v>
      </c>
      <c r="F16" s="52" t="n">
        <f aca="false">'Raw Data Consolidated'!F101</f>
        <v>719</v>
      </c>
      <c r="G16" s="52" t="n">
        <f aca="false">'Raw Data Consolidated'!G101</f>
        <v>660</v>
      </c>
      <c r="H16" s="52" t="n">
        <f aca="false">'Raw Data Consolidated'!H101</f>
        <v>132</v>
      </c>
      <c r="I16" s="52" t="n">
        <f aca="false">'Raw Data Consolidated'!I101</f>
        <v>311598.31</v>
      </c>
      <c r="J16" s="52" t="n">
        <f aca="false">'Raw Data Consolidated'!J101</f>
        <v>633363.3</v>
      </c>
      <c r="K16" s="52" t="n">
        <f aca="false">'Raw Data Consolidated'!K101</f>
        <v>1005343.23</v>
      </c>
      <c r="L16" s="52" t="n">
        <f aca="false">'Raw Data Consolidated'!L101</f>
        <v>3212725.15</v>
      </c>
      <c r="M16" s="52" t="n">
        <f aca="false">'Raw Data Consolidated'!M101</f>
        <v>2540224.29</v>
      </c>
      <c r="N16" s="53" t="n">
        <f aca="false">SUM(A16:M16)</f>
        <v>8672850.28</v>
      </c>
    </row>
    <row r="17" customFormat="false" ht="17.1" hidden="false" customHeight="true" outlineLevel="0" collapsed="false">
      <c r="A17" s="65" t="s">
        <v>99</v>
      </c>
      <c r="B17" s="66" t="n">
        <f aca="false">B15-B16</f>
        <v>0</v>
      </c>
      <c r="C17" s="66" t="n">
        <f aca="false">C15-C16</f>
        <v>0</v>
      </c>
      <c r="D17" s="66" t="n">
        <f aca="false">D15-D16</f>
        <v>0</v>
      </c>
      <c r="E17" s="66" t="n">
        <f aca="false">E15-E16</f>
        <v>0.28000000002794</v>
      </c>
      <c r="F17" s="66" t="n">
        <f aca="false">F15-F16</f>
        <v>-65</v>
      </c>
      <c r="G17" s="66" t="n">
        <f aca="false">G15-G16</f>
        <v>-24</v>
      </c>
      <c r="H17" s="66" t="n">
        <f aca="false">H15-H16</f>
        <v>-66</v>
      </c>
      <c r="I17" s="66" t="n">
        <f aca="false">I15-I16</f>
        <v>-2377</v>
      </c>
      <c r="J17" s="66" t="n">
        <f aca="false">J15-J16</f>
        <v>-24</v>
      </c>
      <c r="K17" s="66" t="n">
        <f aca="false">K15-K16</f>
        <v>-6.08999999985099</v>
      </c>
      <c r="L17" s="66" t="n">
        <f aca="false">L15-L16</f>
        <v>0</v>
      </c>
      <c r="M17" s="66" t="n">
        <f aca="false">M15-M16</f>
        <v>2287.00000000093</v>
      </c>
      <c r="N17" s="67" t="n">
        <f aca="false">SUM(A17:M17)</f>
        <v>-274.809999998892</v>
      </c>
    </row>
    <row r="18" customFormat="false" ht="8.1" hidden="false" customHeight="true" outlineLevel="0" collapsed="false">
      <c r="A18" s="68"/>
      <c r="B18" s="47"/>
      <c r="C18" s="47"/>
      <c r="D18" s="47"/>
      <c r="E18" s="47"/>
      <c r="F18" s="47"/>
      <c r="G18" s="47"/>
      <c r="H18" s="47"/>
      <c r="I18" s="47"/>
      <c r="J18" s="47"/>
      <c r="K18" s="47"/>
      <c r="L18" s="47"/>
      <c r="M18" s="47"/>
      <c r="N18" s="69"/>
    </row>
    <row r="19" customFormat="false" ht="17.1" hidden="false" customHeight="true" outlineLevel="0" collapsed="false">
      <c r="A19" s="64" t="s">
        <v>100</v>
      </c>
      <c r="B19" s="52" t="n">
        <f aca="false">SUM(SUMIFS('GSTR-1 By Customer'!$T:$T, 'GSTR-1 By Customer'!$B:$B, B$1, 'GSTR-1 By Customer'!$AA:$AA, "N", 'GSTR-1 By Customer'!$D:$D, {"R","B2CS","B2CL","DE"}))+'Raw Data Consolidated'!B$42-'Raw Data Consolidated'!B$47</f>
        <v>0</v>
      </c>
      <c r="C19" s="52" t="n">
        <f aca="false">SUM(SUMIFS('GSTR-1 By Customer'!$T:$T, 'GSTR-1 By Customer'!$B:$B, C$1, 'GSTR-1 By Customer'!$AA:$AA, "N", 'GSTR-1 By Customer'!$D:$D, {"R","B2CS","B2CL","DE"}))+'Raw Data Consolidated'!C$42-'Raw Data Consolidated'!C$47</f>
        <v>0</v>
      </c>
      <c r="D19" s="52" t="n">
        <f aca="false">SUM(SUMIFS('GSTR-1 By Customer'!$T:$T, 'GSTR-1 By Customer'!$B:$B, D$1, 'GSTR-1 By Customer'!$AA:$AA, "N", 'GSTR-1 By Customer'!$D:$D, {"R","B2CS","B2CL","DE"}))+'Raw Data Consolidated'!D$42-'Raw Data Consolidated'!D$47</f>
        <v>0</v>
      </c>
      <c r="E19" s="52" t="n">
        <f aca="false">SUM(SUMIFS('GSTR-1 By Customer'!$T:$T, 'GSTR-1 By Customer'!$B:$B, E$1, 'GSTR-1 By Customer'!$AA:$AA, "N", 'GSTR-1 By Customer'!$D:$D, {"R","B2CS","B2CL","DE"}))+'Raw Data Consolidated'!E$42-'Raw Data Consolidated'!E$47</f>
        <v>0</v>
      </c>
      <c r="F19" s="52" t="n">
        <f aca="false">SUM(SUMIFS('GSTR-1 By Customer'!$T:$T, 'GSTR-1 By Customer'!$B:$B, F$1, 'GSTR-1 By Customer'!$AA:$AA, "N", 'GSTR-1 By Customer'!$D:$D, {"R","B2CS","B2CL","DE"}))+'Raw Data Consolidated'!F$42-'Raw Data Consolidated'!F$47</f>
        <v>0</v>
      </c>
      <c r="G19" s="52" t="n">
        <f aca="false">SUM(SUMIFS('GSTR-1 By Customer'!$T:$T, 'GSTR-1 By Customer'!$B:$B, G$1, 'GSTR-1 By Customer'!$AA:$AA, "N", 'GSTR-1 By Customer'!$D:$D, {"R","B2CS","B2CL","DE"}))+'Raw Data Consolidated'!G$42-'Raw Data Consolidated'!G$47</f>
        <v>0</v>
      </c>
      <c r="H19" s="52" t="n">
        <f aca="false">SUM(SUMIFS('GSTR-1 By Customer'!$T:$T, 'GSTR-1 By Customer'!$B:$B, H$1, 'GSTR-1 By Customer'!$AA:$AA, "N", 'GSTR-1 By Customer'!$D:$D, {"R","B2CS","B2CL","DE"}))+'Raw Data Consolidated'!H$42-'Raw Data Consolidated'!H$47</f>
        <v>0</v>
      </c>
      <c r="I19" s="52" t="n">
        <f aca="false">SUM(SUMIFS('GSTR-1 By Customer'!$T:$T, 'GSTR-1 By Customer'!$B:$B, I$1, 'GSTR-1 By Customer'!$AA:$AA, "N", 'GSTR-1 By Customer'!$D:$D, {"R","B2CS","B2CL","DE"}))+'Raw Data Consolidated'!I$42-'Raw Data Consolidated'!I$47</f>
        <v>0</v>
      </c>
      <c r="J19" s="52" t="n">
        <f aca="false">SUM(SUMIFS('GSTR-1 By Customer'!$T:$T, 'GSTR-1 By Customer'!$B:$B, J$1, 'GSTR-1 By Customer'!$AA:$AA, "N", 'GSTR-1 By Customer'!$D:$D, {"R","B2CS","B2CL","DE"}))+'Raw Data Consolidated'!J$42-'Raw Data Consolidated'!J$47</f>
        <v>0</v>
      </c>
      <c r="K19" s="52" t="n">
        <f aca="false">SUM(SUMIFS('GSTR-1 By Customer'!$T:$T, 'GSTR-1 By Customer'!$B:$B, K$1, 'GSTR-1 By Customer'!$AA:$AA, "N", 'GSTR-1 By Customer'!$D:$D, {"R","B2CS","B2CL","DE"}))+'Raw Data Consolidated'!K$42-'Raw Data Consolidated'!K$47</f>
        <v>0</v>
      </c>
      <c r="L19" s="52" t="n">
        <f aca="false">SUM(SUMIFS('GSTR-1 By Customer'!$T:$T, 'GSTR-1 By Customer'!$B:$B, L$1, 'GSTR-1 By Customer'!$AA:$AA, "N", 'GSTR-1 By Customer'!$D:$D, {"R","B2CS","B2CL","DE"}))+'Raw Data Consolidated'!L$42-'Raw Data Consolidated'!L$47</f>
        <v>0</v>
      </c>
      <c r="M19" s="52" t="n">
        <f aca="false">SUM(SUMIFS('GSTR-1 By Customer'!$T:$T, 'GSTR-1 By Customer'!$B:$B, M$1, 'GSTR-1 By Customer'!$AA:$AA, "N", 'GSTR-1 By Customer'!$D:$D, {"R","B2CS","B2CL","DE"}))+'Raw Data Consolidated'!M$42-'Raw Data Consolidated'!M$47</f>
        <v>0</v>
      </c>
      <c r="N19" s="53" t="n">
        <f aca="false">SUM(A19:M19)</f>
        <v>0</v>
      </c>
    </row>
    <row r="20" customFormat="false" ht="17.1" hidden="false" customHeight="true" outlineLevel="0" collapsed="false">
      <c r="A20" s="64" t="s">
        <v>101</v>
      </c>
      <c r="B20" s="52" t="n">
        <f aca="false">'Raw Data Consolidated'!B102</f>
        <v>0</v>
      </c>
      <c r="C20" s="52" t="n">
        <f aca="false">'Raw Data Consolidated'!C102</f>
        <v>0</v>
      </c>
      <c r="D20" s="52" t="n">
        <f aca="false">'Raw Data Consolidated'!D102</f>
        <v>0</v>
      </c>
      <c r="E20" s="52" t="n">
        <f aca="false">'Raw Data Consolidated'!E102</f>
        <v>0</v>
      </c>
      <c r="F20" s="52" t="n">
        <f aca="false">'Raw Data Consolidated'!F102</f>
        <v>0</v>
      </c>
      <c r="G20" s="52" t="n">
        <f aca="false">'Raw Data Consolidated'!G102</f>
        <v>0</v>
      </c>
      <c r="H20" s="52" t="n">
        <f aca="false">'Raw Data Consolidated'!H102</f>
        <v>0</v>
      </c>
      <c r="I20" s="52" t="n">
        <f aca="false">'Raw Data Consolidated'!I102</f>
        <v>0</v>
      </c>
      <c r="J20" s="52" t="n">
        <f aca="false">'Raw Data Consolidated'!J102</f>
        <v>0</v>
      </c>
      <c r="K20" s="52" t="n">
        <f aca="false">'Raw Data Consolidated'!K102</f>
        <v>0</v>
      </c>
      <c r="L20" s="52" t="n">
        <f aca="false">'Raw Data Consolidated'!L102</f>
        <v>0</v>
      </c>
      <c r="M20" s="52" t="n">
        <f aca="false">'Raw Data Consolidated'!M102</f>
        <v>0</v>
      </c>
      <c r="N20" s="53" t="n">
        <f aca="false">SUM(A20:M20)</f>
        <v>0</v>
      </c>
    </row>
    <row r="21" customFormat="false" ht="17.1" hidden="false" customHeight="true" outlineLevel="0" collapsed="false">
      <c r="A21" s="70" t="s">
        <v>102</v>
      </c>
      <c r="B21" s="71" t="n">
        <f aca="false">B19-B20</f>
        <v>0</v>
      </c>
      <c r="C21" s="71" t="n">
        <f aca="false">C19-C20</f>
        <v>0</v>
      </c>
      <c r="D21" s="71" t="n">
        <f aca="false">D19-D20</f>
        <v>0</v>
      </c>
      <c r="E21" s="71" t="n">
        <f aca="false">E19-E20</f>
        <v>0</v>
      </c>
      <c r="F21" s="71" t="n">
        <f aca="false">F19-F20</f>
        <v>0</v>
      </c>
      <c r="G21" s="71" t="n">
        <f aca="false">G19-G20</f>
        <v>0</v>
      </c>
      <c r="H21" s="71" t="n">
        <f aca="false">H19-H20</f>
        <v>0</v>
      </c>
      <c r="I21" s="71" t="n">
        <f aca="false">I19-I20</f>
        <v>0</v>
      </c>
      <c r="J21" s="71" t="n">
        <f aca="false">J19-J20</f>
        <v>0</v>
      </c>
      <c r="K21" s="71" t="n">
        <f aca="false">K19-K20</f>
        <v>0</v>
      </c>
      <c r="L21" s="71" t="n">
        <f aca="false">L19-L20</f>
        <v>0</v>
      </c>
      <c r="M21" s="71" t="n">
        <f aca="false">M19-M20</f>
        <v>0</v>
      </c>
      <c r="N21" s="72" t="n">
        <f aca="false">SUM(A21:M21)</f>
        <v>0</v>
      </c>
    </row>
    <row r="22" customFormat="false" ht="15.75" hidden="false" customHeight="true" outlineLevel="0" collapsed="false"/>
    <row r="23" customFormat="false" ht="15.75" hidden="false" customHeight="true" outlineLevel="0" collapsed="false">
      <c r="A23" s="50" t="s">
        <v>103</v>
      </c>
      <c r="B23" s="50"/>
      <c r="C23" s="50"/>
      <c r="D23" s="50"/>
      <c r="E23" s="50"/>
      <c r="F23" s="50"/>
      <c r="G23" s="50"/>
      <c r="H23" s="50"/>
      <c r="I23" s="50"/>
      <c r="J23" s="50"/>
      <c r="K23" s="50"/>
      <c r="L23" s="50"/>
      <c r="M23" s="50"/>
      <c r="N23" s="50"/>
    </row>
    <row r="24" customFormat="false" ht="17.1" hidden="false" customHeight="true" outlineLevel="0" collapsed="false">
      <c r="A24" s="64" t="s">
        <v>88</v>
      </c>
      <c r="B24" s="52" t="n">
        <f aca="false">'Raw Data Consolidated'!B12 + 'Raw Data Consolidated'!B17 + 'Raw Data Consolidated'!B20 +'Raw Data Consolidated'!B30 + 'Raw Data Consolidated'!B35 + 'Raw Data Consolidated'!B38-'Raw Data Consolidated'!B43</f>
        <v>0</v>
      </c>
      <c r="C24" s="52" t="n">
        <f aca="false">'Raw Data Consolidated'!C12 + 'Raw Data Consolidated'!C17 + 'Raw Data Consolidated'!C20 +'Raw Data Consolidated'!C30 + 'Raw Data Consolidated'!C35 + 'Raw Data Consolidated'!C38-'Raw Data Consolidated'!C43</f>
        <v>0</v>
      </c>
      <c r="D24" s="52" t="n">
        <f aca="false">'Raw Data Consolidated'!D12 + 'Raw Data Consolidated'!D17 + 'Raw Data Consolidated'!D20 +'Raw Data Consolidated'!D30 + 'Raw Data Consolidated'!D35 + 'Raw Data Consolidated'!D38-'Raw Data Consolidated'!D43</f>
        <v>0</v>
      </c>
      <c r="E24" s="52" t="n">
        <f aca="false">'Raw Data Consolidated'!E12 + 'Raw Data Consolidated'!E17 + 'Raw Data Consolidated'!E20 +'Raw Data Consolidated'!E30 + 'Raw Data Consolidated'!E35 + 'Raw Data Consolidated'!E38-'Raw Data Consolidated'!E43</f>
        <v>40683631.03</v>
      </c>
      <c r="F24" s="52" t="n">
        <f aca="false">'Raw Data Consolidated'!F12 + 'Raw Data Consolidated'!F17 + 'Raw Data Consolidated'!F20 +'Raw Data Consolidated'!F30 + 'Raw Data Consolidated'!F35 + 'Raw Data Consolidated'!F38-'Raw Data Consolidated'!F43</f>
        <v>2090789.59</v>
      </c>
      <c r="G24" s="52" t="n">
        <f aca="false">'Raw Data Consolidated'!G12 + 'Raw Data Consolidated'!G17 + 'Raw Data Consolidated'!G20 +'Raw Data Consolidated'!G30 + 'Raw Data Consolidated'!G35 + 'Raw Data Consolidated'!G38-'Raw Data Consolidated'!G43</f>
        <v>11000</v>
      </c>
      <c r="H24" s="52" t="n">
        <f aca="false">'Raw Data Consolidated'!H12 + 'Raw Data Consolidated'!H17 + 'Raw Data Consolidated'!H20 +'Raw Data Consolidated'!H30 + 'Raw Data Consolidated'!H35 + 'Raw Data Consolidated'!H38-'Raw Data Consolidated'!H43</f>
        <v>2200</v>
      </c>
      <c r="I24" s="52" t="n">
        <f aca="false">'Raw Data Consolidated'!I12 + 'Raw Data Consolidated'!I17 + 'Raw Data Consolidated'!I20 +'Raw Data Consolidated'!I30 + 'Raw Data Consolidated'!I35 + 'Raw Data Consolidated'!I38-'Raw Data Consolidated'!I43</f>
        <v>19130959.54</v>
      </c>
      <c r="J24" s="52" t="n">
        <f aca="false">'Raw Data Consolidated'!J12 + 'Raw Data Consolidated'!J17 + 'Raw Data Consolidated'!J20 +'Raw Data Consolidated'!J30 + 'Raw Data Consolidated'!J35 + 'Raw Data Consolidated'!J38-'Raw Data Consolidated'!J43</f>
        <v>31774485.93</v>
      </c>
      <c r="K24" s="52" t="n">
        <f aca="false">'Raw Data Consolidated'!K12 + 'Raw Data Consolidated'!K17 + 'Raw Data Consolidated'!K20 +'Raw Data Consolidated'!K30 + 'Raw Data Consolidated'!K35 + 'Raw Data Consolidated'!K38-'Raw Data Consolidated'!K43</f>
        <v>79474142.77</v>
      </c>
      <c r="L24" s="52" t="n">
        <f aca="false">'Raw Data Consolidated'!L12 + 'Raw Data Consolidated'!L17 + 'Raw Data Consolidated'!L20 +'Raw Data Consolidated'!L30 + 'Raw Data Consolidated'!L35 + 'Raw Data Consolidated'!L38-'Raw Data Consolidated'!L43</f>
        <v>132936782.51</v>
      </c>
      <c r="M24" s="52" t="n">
        <f aca="false">'Raw Data Consolidated'!M12 + 'Raw Data Consolidated'!M17 + 'Raw Data Consolidated'!M20 +'Raw Data Consolidated'!M30 + 'Raw Data Consolidated'!M35 + 'Raw Data Consolidated'!M38-'Raw Data Consolidated'!M43</f>
        <v>110886997.15</v>
      </c>
      <c r="N24" s="53" t="n">
        <f aca="false">SUM(A24:M24)</f>
        <v>416990988.52</v>
      </c>
    </row>
    <row r="25" customFormat="false" ht="17.1" hidden="false" customHeight="true" outlineLevel="0" collapsed="false">
      <c r="A25" s="64" t="s">
        <v>89</v>
      </c>
      <c r="B25" s="52" t="n">
        <f aca="false">'Raw Data Consolidated'!B98</f>
        <v>0</v>
      </c>
      <c r="C25" s="52" t="n">
        <f aca="false">'Raw Data Consolidated'!C98</f>
        <v>0</v>
      </c>
      <c r="D25" s="52" t="n">
        <f aca="false">'Raw Data Consolidated'!D98</f>
        <v>0</v>
      </c>
      <c r="E25" s="52" t="n">
        <f aca="false">'Raw Data Consolidated'!E98</f>
        <v>40683631</v>
      </c>
      <c r="F25" s="52" t="n">
        <f aca="false">'Raw Data Consolidated'!F98</f>
        <v>2090789.45</v>
      </c>
      <c r="G25" s="52" t="n">
        <f aca="false">'Raw Data Consolidated'!G98</f>
        <v>11000</v>
      </c>
      <c r="H25" s="52" t="n">
        <f aca="false">'Raw Data Consolidated'!H98</f>
        <v>2200</v>
      </c>
      <c r="I25" s="52" t="n">
        <f aca="false">'Raw Data Consolidated'!I98</f>
        <v>19100249.68</v>
      </c>
      <c r="J25" s="52" t="n">
        <f aca="false">'Raw Data Consolidated'!J98</f>
        <v>26163201.79</v>
      </c>
      <c r="K25" s="52" t="n">
        <f aca="false">'Raw Data Consolidated'!K98</f>
        <v>79474142.77</v>
      </c>
      <c r="L25" s="52" t="n">
        <f aca="false">'Raw Data Consolidated'!L98</f>
        <v>132848711.51</v>
      </c>
      <c r="M25" s="52" t="n">
        <f aca="false">'Raw Data Consolidated'!M98</f>
        <v>110801725.15</v>
      </c>
      <c r="N25" s="53" t="n">
        <f aca="false">SUM(A25:M25)</f>
        <v>411175651.35</v>
      </c>
    </row>
    <row r="26" customFormat="false" ht="17.1" hidden="false" customHeight="true" outlineLevel="0" collapsed="false">
      <c r="A26" s="65" t="s">
        <v>90</v>
      </c>
      <c r="B26" s="66" t="n">
        <f aca="false">B24-B25</f>
        <v>0</v>
      </c>
      <c r="C26" s="66" t="n">
        <f aca="false">C24-C25</f>
        <v>0</v>
      </c>
      <c r="D26" s="66" t="n">
        <f aca="false">D24-D25</f>
        <v>0</v>
      </c>
      <c r="E26" s="66" t="n">
        <f aca="false">E24-E25</f>
        <v>0.0300000011920929</v>
      </c>
      <c r="F26" s="66" t="n">
        <f aca="false">F24-F25</f>
        <v>0.139999999897555</v>
      </c>
      <c r="G26" s="66" t="n">
        <f aca="false">G24-G25</f>
        <v>0</v>
      </c>
      <c r="H26" s="66" t="n">
        <f aca="false">H24-H25</f>
        <v>0</v>
      </c>
      <c r="I26" s="66" t="n">
        <f aca="false">I24-I25</f>
        <v>30709.8599999994</v>
      </c>
      <c r="J26" s="66" t="n">
        <f aca="false">J24-J25</f>
        <v>5611284.14</v>
      </c>
      <c r="K26" s="66" t="n">
        <f aca="false">K24-K25</f>
        <v>0</v>
      </c>
      <c r="L26" s="66" t="n">
        <f aca="false">L24-L25</f>
        <v>88071</v>
      </c>
      <c r="M26" s="66" t="n">
        <f aca="false">M24-M25</f>
        <v>85272</v>
      </c>
      <c r="N26" s="67" t="n">
        <f aca="false">SUM(A26:M26)</f>
        <v>5815337.17</v>
      </c>
    </row>
    <row r="27" customFormat="false" ht="8.1" hidden="false" customHeight="true" outlineLevel="0" collapsed="false">
      <c r="A27" s="68"/>
      <c r="B27" s="47"/>
      <c r="C27" s="47"/>
      <c r="D27" s="47"/>
      <c r="E27" s="47"/>
      <c r="F27" s="47"/>
      <c r="G27" s="47"/>
      <c r="H27" s="47"/>
      <c r="I27" s="47"/>
      <c r="J27" s="47"/>
      <c r="K27" s="47"/>
      <c r="L27" s="47"/>
      <c r="M27" s="47"/>
      <c r="N27" s="69"/>
    </row>
    <row r="28" customFormat="false" ht="17.1" hidden="false" customHeight="true" outlineLevel="0" collapsed="false">
      <c r="A28" s="64" t="s">
        <v>91</v>
      </c>
      <c r="B28" s="52" t="n">
        <f aca="false">'Raw Data Consolidated'!B13 + 'Raw Data Consolidated'!B18 + 'Raw Data Consolidated'!B21 + 'Raw Data Consolidated'!B31 + 'Raw Data Consolidated'!B36 +'Raw Data Consolidated'!B39-'Raw Data Consolidated'!B44</f>
        <v>0</v>
      </c>
      <c r="C28" s="52" t="n">
        <f aca="false">'Raw Data Consolidated'!C13 + 'Raw Data Consolidated'!C18 + 'Raw Data Consolidated'!C21 + 'Raw Data Consolidated'!C31 + 'Raw Data Consolidated'!C36 +'Raw Data Consolidated'!C39-'Raw Data Consolidated'!C44</f>
        <v>0</v>
      </c>
      <c r="D28" s="52" t="n">
        <f aca="false">'Raw Data Consolidated'!D13 + 'Raw Data Consolidated'!D18 + 'Raw Data Consolidated'!D21 + 'Raw Data Consolidated'!D31 + 'Raw Data Consolidated'!D36 +'Raw Data Consolidated'!D39-'Raw Data Consolidated'!D44</f>
        <v>0</v>
      </c>
      <c r="E28" s="52" t="n">
        <f aca="false">'Raw Data Consolidated'!E13 + 'Raw Data Consolidated'!E18 + 'Raw Data Consolidated'!E21 + 'Raw Data Consolidated'!E31 + 'Raw Data Consolidated'!E36 +'Raw Data Consolidated'!E39-'Raw Data Consolidated'!E44</f>
        <v>107656.16</v>
      </c>
      <c r="F28" s="52" t="n">
        <f aca="false">'Raw Data Consolidated'!F13 + 'Raw Data Consolidated'!F18 + 'Raw Data Consolidated'!F21 + 'Raw Data Consolidated'!F31 + 'Raw Data Consolidated'!F36 +'Raw Data Consolidated'!F39-'Raw Data Consolidated'!F44</f>
        <v>103940.37</v>
      </c>
      <c r="G28" s="52" t="n">
        <f aca="false">'Raw Data Consolidated'!G13 + 'Raw Data Consolidated'!G18 + 'Raw Data Consolidated'!G21 + 'Raw Data Consolidated'!G31 + 'Raw Data Consolidated'!G36 +'Raw Data Consolidated'!G39-'Raw Data Consolidated'!G44</f>
        <v>0</v>
      </c>
      <c r="H28" s="52" t="n">
        <f aca="false">'Raw Data Consolidated'!H13 + 'Raw Data Consolidated'!H18 + 'Raw Data Consolidated'!H21 + 'Raw Data Consolidated'!H31 + 'Raw Data Consolidated'!H36 +'Raw Data Consolidated'!H39-'Raw Data Consolidated'!H44</f>
        <v>0</v>
      </c>
      <c r="I28" s="52" t="n">
        <f aca="false">'Raw Data Consolidated'!I13 + 'Raw Data Consolidated'!I18 + 'Raw Data Consolidated'!I21 + 'Raw Data Consolidated'!I31 + 'Raw Data Consolidated'!I36 +'Raw Data Consolidated'!I39-'Raw Data Consolidated'!I44</f>
        <v>1107541.04</v>
      </c>
      <c r="J28" s="52" t="n">
        <f aca="false">'Raw Data Consolidated'!J13 + 'Raw Data Consolidated'!J18 + 'Raw Data Consolidated'!J21 + 'Raw Data Consolidated'!J31 + 'Raw Data Consolidated'!J36 +'Raw Data Consolidated'!J39-'Raw Data Consolidated'!J44</f>
        <v>38632.5</v>
      </c>
      <c r="K28" s="52" t="n">
        <f aca="false">'Raw Data Consolidated'!K13 + 'Raw Data Consolidated'!K18 + 'Raw Data Consolidated'!K21 + 'Raw Data Consolidated'!K31 + 'Raw Data Consolidated'!K36 +'Raw Data Consolidated'!K39-'Raw Data Consolidated'!K44</f>
        <v>1997145.11</v>
      </c>
      <c r="L28" s="52" t="n">
        <f aca="false">'Raw Data Consolidated'!L13 + 'Raw Data Consolidated'!L18 + 'Raw Data Consolidated'!L21 + 'Raw Data Consolidated'!L31 + 'Raw Data Consolidated'!L36 +'Raw Data Consolidated'!L39-'Raw Data Consolidated'!L44</f>
        <v>235915.97</v>
      </c>
      <c r="M28" s="52" t="n">
        <f aca="false">'Raw Data Consolidated'!M13 + 'Raw Data Consolidated'!M18 + 'Raw Data Consolidated'!M21 + 'Raw Data Consolidated'!M31 + 'Raw Data Consolidated'!M36 +'Raw Data Consolidated'!M39-'Raw Data Consolidated'!M44</f>
        <v>742475.36</v>
      </c>
      <c r="N28" s="53" t="n">
        <f aca="false">SUM(B28:M28)</f>
        <v>4333306.51</v>
      </c>
    </row>
    <row r="29" customFormat="false" ht="17.1" hidden="false" customHeight="true" outlineLevel="0" collapsed="false">
      <c r="A29" s="64" t="s">
        <v>92</v>
      </c>
      <c r="B29" s="52" t="n">
        <f aca="false">'Raw Data Consolidated'!B99</f>
        <v>0</v>
      </c>
      <c r="C29" s="52" t="n">
        <f aca="false">'Raw Data Consolidated'!C99</f>
        <v>0</v>
      </c>
      <c r="D29" s="52" t="n">
        <f aca="false">'Raw Data Consolidated'!D99</f>
        <v>0</v>
      </c>
      <c r="E29" s="52" t="n">
        <f aca="false">'Raw Data Consolidated'!E99</f>
        <v>107656</v>
      </c>
      <c r="F29" s="52" t="n">
        <f aca="false">'Raw Data Consolidated'!F99</f>
        <v>103940.37</v>
      </c>
      <c r="G29" s="52" t="n">
        <f aca="false">'Raw Data Consolidated'!G99</f>
        <v>0</v>
      </c>
      <c r="H29" s="52" t="n">
        <f aca="false">'Raw Data Consolidated'!H99</f>
        <v>0</v>
      </c>
      <c r="I29" s="52" t="n">
        <f aca="false">'Raw Data Consolidated'!I99</f>
        <v>1184449.28</v>
      </c>
      <c r="J29" s="52" t="n">
        <f aca="false">'Raw Data Consolidated'!J99</f>
        <v>38632.5</v>
      </c>
      <c r="K29" s="52" t="n">
        <f aca="false">'Raw Data Consolidated'!K99</f>
        <v>1997145.13</v>
      </c>
      <c r="L29" s="52" t="n">
        <f aca="false">'Raw Data Consolidated'!L99</f>
        <v>235915.97</v>
      </c>
      <c r="M29" s="52" t="n">
        <f aca="false">'Raw Data Consolidated'!M99</f>
        <v>742475.36</v>
      </c>
      <c r="N29" s="53" t="n">
        <f aca="false">SUM(B29:M29)</f>
        <v>4410214.61</v>
      </c>
    </row>
    <row r="30" customFormat="false" ht="17.1" hidden="false" customHeight="true" outlineLevel="0" collapsed="false">
      <c r="A30" s="65" t="s">
        <v>93</v>
      </c>
      <c r="B30" s="66" t="n">
        <f aca="false">B28-B29</f>
        <v>0</v>
      </c>
      <c r="C30" s="66" t="n">
        <f aca="false">C28-C29</f>
        <v>0</v>
      </c>
      <c r="D30" s="66" t="n">
        <f aca="false">D28-D29</f>
        <v>0</v>
      </c>
      <c r="E30" s="66" t="n">
        <f aca="false">E28-E29</f>
        <v>0.160000000003492</v>
      </c>
      <c r="F30" s="66" t="n">
        <f aca="false">F28-F29</f>
        <v>0</v>
      </c>
      <c r="G30" s="66" t="n">
        <f aca="false">G28-G29</f>
        <v>0</v>
      </c>
      <c r="H30" s="66" t="n">
        <f aca="false">H28-H29</f>
        <v>0</v>
      </c>
      <c r="I30" s="66" t="n">
        <f aca="false">I28-I29</f>
        <v>-76908.24</v>
      </c>
      <c r="J30" s="66" t="n">
        <f aca="false">J28-J29</f>
        <v>0</v>
      </c>
      <c r="K30" s="66" t="n">
        <f aca="false">K28-K29</f>
        <v>-0.0199999997857958</v>
      </c>
      <c r="L30" s="66" t="n">
        <f aca="false">L28-L29</f>
        <v>0</v>
      </c>
      <c r="M30" s="66" t="n">
        <f aca="false">M28-M29</f>
        <v>0</v>
      </c>
      <c r="N30" s="67" t="n">
        <f aca="false">SUM(B30:M30)</f>
        <v>-76908.0999999998</v>
      </c>
    </row>
    <row r="31" customFormat="false" ht="8.1" hidden="false" customHeight="true" outlineLevel="0" collapsed="false">
      <c r="A31" s="68"/>
      <c r="B31" s="47"/>
      <c r="C31" s="47"/>
      <c r="D31" s="47"/>
      <c r="E31" s="47"/>
      <c r="F31" s="47"/>
      <c r="G31" s="47"/>
      <c r="H31" s="47"/>
      <c r="I31" s="47"/>
      <c r="J31" s="47"/>
      <c r="K31" s="47"/>
      <c r="L31" s="47"/>
      <c r="M31" s="47"/>
      <c r="N31" s="69"/>
    </row>
    <row r="32" customFormat="false" ht="17.1" hidden="false" customHeight="true" outlineLevel="0" collapsed="false">
      <c r="A32" s="64" t="s">
        <v>94</v>
      </c>
      <c r="B32" s="52" t="n">
        <f aca="false">'Raw Data Consolidated'!B14 + 'Raw Data Consolidated'!B22 + 'Raw Data Consolidated'!B32 + 'Raw Data Consolidated'!B40-'Raw Data Consolidated'!B45</f>
        <v>0</v>
      </c>
      <c r="C32" s="52" t="n">
        <f aca="false">'Raw Data Consolidated'!C14 + 'Raw Data Consolidated'!C22 + 'Raw Data Consolidated'!C32 + 'Raw Data Consolidated'!C40-'Raw Data Consolidated'!C45</f>
        <v>0</v>
      </c>
      <c r="D32" s="52" t="n">
        <f aca="false">'Raw Data Consolidated'!D14 + 'Raw Data Consolidated'!D22 + 'Raw Data Consolidated'!D32 + 'Raw Data Consolidated'!D40-'Raw Data Consolidated'!D45</f>
        <v>0</v>
      </c>
      <c r="E32" s="52" t="n">
        <f aca="false">'Raw Data Consolidated'!E14 + 'Raw Data Consolidated'!E22 + 'Raw Data Consolidated'!E32 + 'Raw Data Consolidated'!E40-'Raw Data Consolidated'!E45</f>
        <v>968085.28</v>
      </c>
      <c r="F32" s="52" t="n">
        <f aca="false">'Raw Data Consolidated'!F14 + 'Raw Data Consolidated'!F22 + 'Raw Data Consolidated'!F32 + 'Raw Data Consolidated'!F40-'Raw Data Consolidated'!F45</f>
        <v>718.93</v>
      </c>
      <c r="G32" s="52" t="n">
        <f aca="false">'Raw Data Consolidated'!G14 + 'Raw Data Consolidated'!G22 + 'Raw Data Consolidated'!G32 + 'Raw Data Consolidated'!G40-'Raw Data Consolidated'!G45</f>
        <v>660</v>
      </c>
      <c r="H32" s="52" t="n">
        <f aca="false">'Raw Data Consolidated'!H14 + 'Raw Data Consolidated'!H22 + 'Raw Data Consolidated'!H32 + 'Raw Data Consolidated'!H40-'Raw Data Consolidated'!H45</f>
        <v>132</v>
      </c>
      <c r="I32" s="52" t="n">
        <f aca="false">'Raw Data Consolidated'!I14 + 'Raw Data Consolidated'!I22 + 'Raw Data Consolidated'!I32 + 'Raw Data Consolidated'!I40-'Raw Data Consolidated'!I45</f>
        <v>309275.31</v>
      </c>
      <c r="J32" s="52" t="n">
        <f aca="false">'Raw Data Consolidated'!J14 + 'Raw Data Consolidated'!J22 + 'Raw Data Consolidated'!J32 + 'Raw Data Consolidated'!J40-'Raw Data Consolidated'!J45</f>
        <v>633363.3</v>
      </c>
      <c r="K32" s="52" t="n">
        <f aca="false">'Raw Data Consolidated'!K14 + 'Raw Data Consolidated'!K22 + 'Raw Data Consolidated'!K32 + 'Raw Data Consolidated'!K40-'Raw Data Consolidated'!K45</f>
        <v>1005343.14</v>
      </c>
      <c r="L32" s="52" t="n">
        <f aca="false">'Raw Data Consolidated'!L14 + 'Raw Data Consolidated'!L22 + 'Raw Data Consolidated'!L32 + 'Raw Data Consolidated'!L40-'Raw Data Consolidated'!L45</f>
        <v>3212725.15</v>
      </c>
      <c r="M32" s="52" t="n">
        <f aca="false">'Raw Data Consolidated'!M14 + 'Raw Data Consolidated'!M22 + 'Raw Data Consolidated'!M32 + 'Raw Data Consolidated'!M40-'Raw Data Consolidated'!M45</f>
        <v>2542547.29</v>
      </c>
      <c r="N32" s="53" t="n">
        <f aca="false">SUM(B32:M32)</f>
        <v>8672850.4</v>
      </c>
    </row>
    <row r="33" customFormat="false" ht="17.1" hidden="false" customHeight="true" outlineLevel="0" collapsed="false">
      <c r="A33" s="64" t="s">
        <v>95</v>
      </c>
      <c r="B33" s="52" t="n">
        <f aca="false">'Raw Data Consolidated'!B100</f>
        <v>0</v>
      </c>
      <c r="C33" s="52" t="n">
        <f aca="false">'Raw Data Consolidated'!C100</f>
        <v>0</v>
      </c>
      <c r="D33" s="52" t="n">
        <f aca="false">'Raw Data Consolidated'!D100</f>
        <v>0</v>
      </c>
      <c r="E33" s="52" t="n">
        <f aca="false">'Raw Data Consolidated'!E100</f>
        <v>968085</v>
      </c>
      <c r="F33" s="52" t="n">
        <f aca="false">'Raw Data Consolidated'!F100</f>
        <v>719</v>
      </c>
      <c r="G33" s="52" t="n">
        <f aca="false">'Raw Data Consolidated'!G100</f>
        <v>660</v>
      </c>
      <c r="H33" s="52" t="n">
        <f aca="false">'Raw Data Consolidated'!H100</f>
        <v>132</v>
      </c>
      <c r="I33" s="52" t="n">
        <f aca="false">'Raw Data Consolidated'!I100</f>
        <v>311598.31</v>
      </c>
      <c r="J33" s="52" t="n">
        <f aca="false">'Raw Data Consolidated'!J100</f>
        <v>633363.3</v>
      </c>
      <c r="K33" s="52" t="n">
        <f aca="false">'Raw Data Consolidated'!K100</f>
        <v>1005343.23</v>
      </c>
      <c r="L33" s="52" t="n">
        <f aca="false">'Raw Data Consolidated'!L100</f>
        <v>3212725.15</v>
      </c>
      <c r="M33" s="52" t="n">
        <f aca="false">'Raw Data Consolidated'!M100</f>
        <v>2540224.29</v>
      </c>
      <c r="N33" s="53" t="n">
        <f aca="false">SUM(B33:M33)</f>
        <v>8672850.28</v>
      </c>
    </row>
    <row r="34" customFormat="false" ht="17.1" hidden="false" customHeight="true" outlineLevel="0" collapsed="false">
      <c r="A34" s="65" t="s">
        <v>96</v>
      </c>
      <c r="B34" s="66" t="n">
        <f aca="false">B32-B33</f>
        <v>0</v>
      </c>
      <c r="C34" s="66" t="n">
        <f aca="false">C32-C33</f>
        <v>0</v>
      </c>
      <c r="D34" s="66" t="n">
        <f aca="false">D32-D33</f>
        <v>0</v>
      </c>
      <c r="E34" s="66" t="n">
        <f aca="false">E32-E33</f>
        <v>0.28000000002794</v>
      </c>
      <c r="F34" s="66" t="n">
        <f aca="false">F32-F33</f>
        <v>-0.0699999999999363</v>
      </c>
      <c r="G34" s="66" t="n">
        <f aca="false">G32-G33</f>
        <v>0</v>
      </c>
      <c r="H34" s="66" t="n">
        <f aca="false">H32-H33</f>
        <v>0</v>
      </c>
      <c r="I34" s="66" t="n">
        <f aca="false">I32-I33</f>
        <v>-2323</v>
      </c>
      <c r="J34" s="66" t="n">
        <f aca="false">J32-J33</f>
        <v>0</v>
      </c>
      <c r="K34" s="66" t="n">
        <f aca="false">K32-K33</f>
        <v>-0.0899999999674037</v>
      </c>
      <c r="L34" s="66" t="n">
        <f aca="false">L32-L33</f>
        <v>0</v>
      </c>
      <c r="M34" s="66" t="n">
        <f aca="false">M32-M33</f>
        <v>2323</v>
      </c>
      <c r="N34" s="67" t="n">
        <f aca="false">SUM(B34:M34)</f>
        <v>0.120000000060827</v>
      </c>
    </row>
    <row r="35" customFormat="false" ht="8.1" hidden="false" customHeight="true" outlineLevel="0" collapsed="false">
      <c r="A35" s="68"/>
      <c r="B35" s="47"/>
      <c r="C35" s="47"/>
      <c r="D35" s="47"/>
      <c r="E35" s="47"/>
      <c r="F35" s="47"/>
      <c r="G35" s="47"/>
      <c r="H35" s="47"/>
      <c r="I35" s="47"/>
      <c r="J35" s="47"/>
      <c r="K35" s="47"/>
      <c r="L35" s="47"/>
      <c r="M35" s="47"/>
      <c r="N35" s="69"/>
    </row>
    <row r="36" customFormat="false" ht="17.1" hidden="false" customHeight="true" outlineLevel="0" collapsed="false">
      <c r="A36" s="64" t="s">
        <v>97</v>
      </c>
      <c r="B36" s="52" t="n">
        <f aca="false">'Raw Data Consolidated'!B15 + 'Raw Data Consolidated'!B23 +'Raw Data Consolidated'!B33 + 'Raw Data Consolidated'!B41-'Raw Data Consolidated'!B46</f>
        <v>0</v>
      </c>
      <c r="C36" s="52" t="n">
        <f aca="false">'Raw Data Consolidated'!C15 + 'Raw Data Consolidated'!C23 +'Raw Data Consolidated'!C33 + 'Raw Data Consolidated'!C41-'Raw Data Consolidated'!C46</f>
        <v>0</v>
      </c>
      <c r="D36" s="52" t="n">
        <f aca="false">'Raw Data Consolidated'!D15 + 'Raw Data Consolidated'!D23 +'Raw Data Consolidated'!D33 + 'Raw Data Consolidated'!D41-'Raw Data Consolidated'!D46</f>
        <v>0</v>
      </c>
      <c r="E36" s="52" t="n">
        <f aca="false">'Raw Data Consolidated'!E15 + 'Raw Data Consolidated'!E23 +'Raw Data Consolidated'!E33 + 'Raw Data Consolidated'!E41-'Raw Data Consolidated'!E46</f>
        <v>968085.28</v>
      </c>
      <c r="F36" s="52" t="n">
        <f aca="false">'Raw Data Consolidated'!F15 + 'Raw Data Consolidated'!F23 +'Raw Data Consolidated'!F33 + 'Raw Data Consolidated'!F41-'Raw Data Consolidated'!F46</f>
        <v>718.93</v>
      </c>
      <c r="G36" s="52" t="n">
        <f aca="false">'Raw Data Consolidated'!G15 + 'Raw Data Consolidated'!G23 +'Raw Data Consolidated'!G33 + 'Raw Data Consolidated'!G41-'Raw Data Consolidated'!G46</f>
        <v>660</v>
      </c>
      <c r="H36" s="52" t="n">
        <f aca="false">'Raw Data Consolidated'!H15 + 'Raw Data Consolidated'!H23 +'Raw Data Consolidated'!H33 + 'Raw Data Consolidated'!H41-'Raw Data Consolidated'!H46</f>
        <v>132</v>
      </c>
      <c r="I36" s="52" t="n">
        <f aca="false">'Raw Data Consolidated'!I15 + 'Raw Data Consolidated'!I23 +'Raw Data Consolidated'!I33 + 'Raw Data Consolidated'!I41-'Raw Data Consolidated'!I46</f>
        <v>309275.31</v>
      </c>
      <c r="J36" s="52" t="n">
        <f aca="false">'Raw Data Consolidated'!J15 + 'Raw Data Consolidated'!J23 +'Raw Data Consolidated'!J33 + 'Raw Data Consolidated'!J41-'Raw Data Consolidated'!J46</f>
        <v>633363.3</v>
      </c>
      <c r="K36" s="52" t="n">
        <f aca="false">'Raw Data Consolidated'!K15 + 'Raw Data Consolidated'!K23 +'Raw Data Consolidated'!K33 + 'Raw Data Consolidated'!K41-'Raw Data Consolidated'!K46</f>
        <v>1005343.14</v>
      </c>
      <c r="L36" s="52" t="n">
        <f aca="false">'Raw Data Consolidated'!L15 + 'Raw Data Consolidated'!L23 +'Raw Data Consolidated'!L33 + 'Raw Data Consolidated'!L41-'Raw Data Consolidated'!L46</f>
        <v>3212725.15</v>
      </c>
      <c r="M36" s="52" t="n">
        <f aca="false">'Raw Data Consolidated'!M15 + 'Raw Data Consolidated'!M23 +'Raw Data Consolidated'!M33 + 'Raw Data Consolidated'!M41-'Raw Data Consolidated'!M46</f>
        <v>2542547.29</v>
      </c>
      <c r="N36" s="53" t="n">
        <f aca="false">SUM(B36:M36)</f>
        <v>8672850.4</v>
      </c>
    </row>
    <row r="37" customFormat="false" ht="17.1" hidden="false" customHeight="true" outlineLevel="0" collapsed="false">
      <c r="A37" s="64" t="s">
        <v>98</v>
      </c>
      <c r="B37" s="52" t="n">
        <f aca="false">'Raw Data Consolidated'!B101</f>
        <v>0</v>
      </c>
      <c r="C37" s="52" t="n">
        <f aca="false">'Raw Data Consolidated'!C101</f>
        <v>0</v>
      </c>
      <c r="D37" s="52" t="n">
        <f aca="false">'Raw Data Consolidated'!D101</f>
        <v>0</v>
      </c>
      <c r="E37" s="52" t="n">
        <f aca="false">'Raw Data Consolidated'!E101</f>
        <v>968085</v>
      </c>
      <c r="F37" s="52" t="n">
        <f aca="false">'Raw Data Consolidated'!F101</f>
        <v>719</v>
      </c>
      <c r="G37" s="52" t="n">
        <f aca="false">'Raw Data Consolidated'!G101</f>
        <v>660</v>
      </c>
      <c r="H37" s="52" t="n">
        <f aca="false">'Raw Data Consolidated'!H101</f>
        <v>132</v>
      </c>
      <c r="I37" s="52" t="n">
        <f aca="false">'Raw Data Consolidated'!I101</f>
        <v>311598.31</v>
      </c>
      <c r="J37" s="52" t="n">
        <f aca="false">'Raw Data Consolidated'!J101</f>
        <v>633363.3</v>
      </c>
      <c r="K37" s="52" t="n">
        <f aca="false">'Raw Data Consolidated'!K101</f>
        <v>1005343.23</v>
      </c>
      <c r="L37" s="52" t="n">
        <f aca="false">'Raw Data Consolidated'!L101</f>
        <v>3212725.15</v>
      </c>
      <c r="M37" s="52" t="n">
        <f aca="false">'Raw Data Consolidated'!M101</f>
        <v>2540224.29</v>
      </c>
      <c r="N37" s="53" t="n">
        <f aca="false">SUM(B37:M37)</f>
        <v>8672850.28</v>
      </c>
    </row>
    <row r="38" customFormat="false" ht="17.1" hidden="false" customHeight="true" outlineLevel="0" collapsed="false">
      <c r="A38" s="65" t="s">
        <v>99</v>
      </c>
      <c r="B38" s="66" t="n">
        <f aca="false">B36-B37</f>
        <v>0</v>
      </c>
      <c r="C38" s="66" t="n">
        <f aca="false">C36-C37</f>
        <v>0</v>
      </c>
      <c r="D38" s="66" t="n">
        <f aca="false">D36-D37</f>
        <v>0</v>
      </c>
      <c r="E38" s="66" t="n">
        <f aca="false">E36-E37</f>
        <v>0.28000000002794</v>
      </c>
      <c r="F38" s="66" t="n">
        <f aca="false">F36-F37</f>
        <v>-0.0699999999999363</v>
      </c>
      <c r="G38" s="66" t="n">
        <f aca="false">G36-G37</f>
        <v>0</v>
      </c>
      <c r="H38" s="66" t="n">
        <f aca="false">H36-H37</f>
        <v>0</v>
      </c>
      <c r="I38" s="66" t="n">
        <f aca="false">I36-I37</f>
        <v>-2323</v>
      </c>
      <c r="J38" s="66" t="n">
        <f aca="false">J36-J37</f>
        <v>0</v>
      </c>
      <c r="K38" s="66" t="n">
        <f aca="false">K36-K37</f>
        <v>-0.0899999999674037</v>
      </c>
      <c r="L38" s="66" t="n">
        <f aca="false">L36-L37</f>
        <v>0</v>
      </c>
      <c r="M38" s="66" t="n">
        <f aca="false">M36-M37</f>
        <v>2323</v>
      </c>
      <c r="N38" s="67" t="n">
        <f aca="false">SUM(B38:M38)</f>
        <v>0.120000000060827</v>
      </c>
    </row>
    <row r="39" customFormat="false" ht="8.1" hidden="false" customHeight="true" outlineLevel="0" collapsed="false">
      <c r="A39" s="68"/>
      <c r="B39" s="47"/>
      <c r="C39" s="47"/>
      <c r="D39" s="47"/>
      <c r="E39" s="47"/>
      <c r="F39" s="47"/>
      <c r="G39" s="47"/>
      <c r="H39" s="47"/>
      <c r="I39" s="47"/>
      <c r="J39" s="47"/>
      <c r="K39" s="47"/>
      <c r="L39" s="47"/>
      <c r="M39" s="47"/>
      <c r="N39" s="69"/>
    </row>
    <row r="40" customFormat="false" ht="17.1" hidden="false" customHeight="true" outlineLevel="0" collapsed="false">
      <c r="A40" s="64" t="s">
        <v>100</v>
      </c>
      <c r="B40" s="52" t="n">
        <f aca="false">'Raw Data Consolidated'!B16 + 'Raw Data Consolidated'!B19 + 'Raw Data Consolidated'!B24 + 'Raw Data Consolidated'!B34 +'Raw Data Consolidated'!B37 + 'Raw Data Consolidated'!B42-'Raw Data Consolidated'!B47</f>
        <v>0</v>
      </c>
      <c r="C40" s="52" t="n">
        <f aca="false">'Raw Data Consolidated'!C16 + 'Raw Data Consolidated'!C19 + 'Raw Data Consolidated'!C24 + 'Raw Data Consolidated'!C34 +'Raw Data Consolidated'!C37 + 'Raw Data Consolidated'!C42-'Raw Data Consolidated'!C47</f>
        <v>0</v>
      </c>
      <c r="D40" s="52" t="n">
        <f aca="false">'Raw Data Consolidated'!D16 + 'Raw Data Consolidated'!D19 + 'Raw Data Consolidated'!D24 + 'Raw Data Consolidated'!D34 +'Raw Data Consolidated'!D37 + 'Raw Data Consolidated'!D42-'Raw Data Consolidated'!D47</f>
        <v>0</v>
      </c>
      <c r="E40" s="52" t="n">
        <f aca="false">'Raw Data Consolidated'!E16 + 'Raw Data Consolidated'!E19 + 'Raw Data Consolidated'!E24 + 'Raw Data Consolidated'!E34 +'Raw Data Consolidated'!E37 + 'Raw Data Consolidated'!E42-'Raw Data Consolidated'!E47</f>
        <v>0</v>
      </c>
      <c r="F40" s="52" t="n">
        <f aca="false">'Raw Data Consolidated'!F16 + 'Raw Data Consolidated'!F19 + 'Raw Data Consolidated'!F24 + 'Raw Data Consolidated'!F34 +'Raw Data Consolidated'!F37 + 'Raw Data Consolidated'!F42-'Raw Data Consolidated'!F47</f>
        <v>0</v>
      </c>
      <c r="G40" s="52" t="n">
        <f aca="false">'Raw Data Consolidated'!G16 + 'Raw Data Consolidated'!G19 + 'Raw Data Consolidated'!G24 + 'Raw Data Consolidated'!G34 +'Raw Data Consolidated'!G37 + 'Raw Data Consolidated'!G42-'Raw Data Consolidated'!G47</f>
        <v>0</v>
      </c>
      <c r="H40" s="52" t="n">
        <f aca="false">'Raw Data Consolidated'!H16 + 'Raw Data Consolidated'!H19 + 'Raw Data Consolidated'!H24 + 'Raw Data Consolidated'!H34 +'Raw Data Consolidated'!H37 + 'Raw Data Consolidated'!H42-'Raw Data Consolidated'!H47</f>
        <v>0</v>
      </c>
      <c r="I40" s="52" t="n">
        <f aca="false">'Raw Data Consolidated'!I16 + 'Raw Data Consolidated'!I19 + 'Raw Data Consolidated'!I24 + 'Raw Data Consolidated'!I34 +'Raw Data Consolidated'!I37 + 'Raw Data Consolidated'!I42-'Raw Data Consolidated'!I47</f>
        <v>0</v>
      </c>
      <c r="J40" s="52" t="n">
        <f aca="false">'Raw Data Consolidated'!J16 + 'Raw Data Consolidated'!J19 + 'Raw Data Consolidated'!J24 + 'Raw Data Consolidated'!J34 +'Raw Data Consolidated'!J37 + 'Raw Data Consolidated'!J42-'Raw Data Consolidated'!J47</f>
        <v>0</v>
      </c>
      <c r="K40" s="52" t="n">
        <f aca="false">'Raw Data Consolidated'!K16 + 'Raw Data Consolidated'!K19 + 'Raw Data Consolidated'!K24 + 'Raw Data Consolidated'!K34 +'Raw Data Consolidated'!K37 + 'Raw Data Consolidated'!K42-'Raw Data Consolidated'!K47</f>
        <v>0</v>
      </c>
      <c r="L40" s="52" t="n">
        <f aca="false">'Raw Data Consolidated'!L16 + 'Raw Data Consolidated'!L19 + 'Raw Data Consolidated'!L24 + 'Raw Data Consolidated'!L34 +'Raw Data Consolidated'!L37 + 'Raw Data Consolidated'!L42-'Raw Data Consolidated'!L47</f>
        <v>0</v>
      </c>
      <c r="M40" s="52" t="n">
        <f aca="false">'Raw Data Consolidated'!M16 + 'Raw Data Consolidated'!M19 + 'Raw Data Consolidated'!M24 + 'Raw Data Consolidated'!M34 +'Raw Data Consolidated'!M37 + 'Raw Data Consolidated'!M42-'Raw Data Consolidated'!M47</f>
        <v>0</v>
      </c>
      <c r="N40" s="53" t="n">
        <f aca="false">SUM(B40:M40)</f>
        <v>0</v>
      </c>
    </row>
    <row r="41" customFormat="false" ht="17.1" hidden="false" customHeight="true" outlineLevel="0" collapsed="false">
      <c r="A41" s="64" t="s">
        <v>101</v>
      </c>
      <c r="B41" s="52" t="n">
        <f aca="false">'Raw Data Consolidated'!B102</f>
        <v>0</v>
      </c>
      <c r="C41" s="52" t="n">
        <f aca="false">'Raw Data Consolidated'!C102</f>
        <v>0</v>
      </c>
      <c r="D41" s="52" t="n">
        <f aca="false">'Raw Data Consolidated'!D102</f>
        <v>0</v>
      </c>
      <c r="E41" s="52" t="n">
        <f aca="false">'Raw Data Consolidated'!E102</f>
        <v>0</v>
      </c>
      <c r="F41" s="52" t="n">
        <f aca="false">'Raw Data Consolidated'!F102</f>
        <v>0</v>
      </c>
      <c r="G41" s="52" t="n">
        <f aca="false">'Raw Data Consolidated'!G102</f>
        <v>0</v>
      </c>
      <c r="H41" s="52" t="n">
        <f aca="false">'Raw Data Consolidated'!H102</f>
        <v>0</v>
      </c>
      <c r="I41" s="52" t="n">
        <f aca="false">'Raw Data Consolidated'!I102</f>
        <v>0</v>
      </c>
      <c r="J41" s="52" t="n">
        <f aca="false">'Raw Data Consolidated'!J102</f>
        <v>0</v>
      </c>
      <c r="K41" s="52" t="n">
        <f aca="false">'Raw Data Consolidated'!K102</f>
        <v>0</v>
      </c>
      <c r="L41" s="52" t="n">
        <f aca="false">'Raw Data Consolidated'!L102</f>
        <v>0</v>
      </c>
      <c r="M41" s="52" t="n">
        <f aca="false">'Raw Data Consolidated'!M102</f>
        <v>0</v>
      </c>
      <c r="N41" s="53" t="n">
        <f aca="false">SUM(B41:M41)</f>
        <v>0</v>
      </c>
    </row>
    <row r="42" customFormat="false" ht="17.1" hidden="false" customHeight="true" outlineLevel="0" collapsed="false">
      <c r="A42" s="70" t="s">
        <v>102</v>
      </c>
      <c r="B42" s="71" t="n">
        <f aca="false">B40-B41</f>
        <v>0</v>
      </c>
      <c r="C42" s="71" t="n">
        <f aca="false">C40-C41</f>
        <v>0</v>
      </c>
      <c r="D42" s="71" t="n">
        <f aca="false">D40-D41</f>
        <v>0</v>
      </c>
      <c r="E42" s="71" t="n">
        <f aca="false">E40-E41</f>
        <v>0</v>
      </c>
      <c r="F42" s="71" t="n">
        <f aca="false">F40-F41</f>
        <v>0</v>
      </c>
      <c r="G42" s="71" t="n">
        <f aca="false">G40-G41</f>
        <v>0</v>
      </c>
      <c r="H42" s="71" t="n">
        <f aca="false">H40-H41</f>
        <v>0</v>
      </c>
      <c r="I42" s="71" t="n">
        <f aca="false">I40-I41</f>
        <v>0</v>
      </c>
      <c r="J42" s="71" t="n">
        <f aca="false">J40-J41</f>
        <v>0</v>
      </c>
      <c r="K42" s="71" t="n">
        <f aca="false">K40-K41</f>
        <v>0</v>
      </c>
      <c r="L42" s="71" t="n">
        <f aca="false">L40-L41</f>
        <v>0</v>
      </c>
      <c r="M42" s="71" t="n">
        <f aca="false">M40-M41</f>
        <v>0</v>
      </c>
      <c r="N42" s="72" t="n">
        <f aca="false">SUM(B42:M42)</f>
        <v>0</v>
      </c>
    </row>
    <row r="43" customFormat="false" ht="15.75" hidden="false" customHeight="true" outlineLevel="0" collapsed="false"/>
    <row r="44" customFormat="false" ht="15.75" hidden="false" customHeight="true" outlineLevel="0" collapsed="false">
      <c r="A44" s="50" t="s">
        <v>104</v>
      </c>
      <c r="B44" s="50"/>
      <c r="C44" s="50"/>
      <c r="D44" s="50"/>
      <c r="E44" s="50"/>
      <c r="F44" s="50"/>
      <c r="G44" s="50"/>
      <c r="H44" s="50"/>
      <c r="I44" s="50"/>
      <c r="J44" s="50"/>
      <c r="K44" s="50"/>
      <c r="L44" s="50"/>
      <c r="M44" s="50"/>
      <c r="N44" s="50"/>
    </row>
    <row r="45" customFormat="false" ht="17.1" hidden="false" customHeight="true" outlineLevel="0" collapsed="false">
      <c r="A45" s="64" t="s">
        <v>88</v>
      </c>
      <c r="B45" s="52" t="n">
        <f aca="false">SUM(SUMIFS('GSTR-1 By Customer'!$P:$P, 'GSTR-1 By Customer'!$B:$B, B$1, 'GSTR-1 By Customer'!$AA:$AA, "N", 'GSTR-1 By Customer'!$D:$D, {"EXP","EXPWPAY","EXPWOPAY","SEWP","SEWOP","CBW"}))</f>
        <v>0</v>
      </c>
      <c r="C45" s="52" t="n">
        <f aca="false">SUM(SUMIFS('GSTR-1 By Customer'!$P:$P, 'GSTR-1 By Customer'!$B:$B, C$1, 'GSTR-1 By Customer'!$AA:$AA, "N", 'GSTR-1 By Customer'!$D:$D, {"EXP","EXPWPAY","EXPWOPAY","SEWP","SEWOP","CBW"}))</f>
        <v>0</v>
      </c>
      <c r="D45" s="52" t="n">
        <f aca="false">SUM(SUMIFS('GSTR-1 By Customer'!$P:$P, 'GSTR-1 By Customer'!$B:$B, D$1, 'GSTR-1 By Customer'!$AA:$AA, "N", 'GSTR-1 By Customer'!$D:$D, {"EXP","EXPWPAY","EXPWOPAY","SEWP","SEWOP","CBW"}))</f>
        <v>0</v>
      </c>
      <c r="E45" s="52" t="n">
        <f aca="false">SUM(SUMIFS('GSTR-1 By Customer'!$P:$P, 'GSTR-1 By Customer'!$B:$B, E$1, 'GSTR-1 By Customer'!$AA:$AA, "N", 'GSTR-1 By Customer'!$D:$D, {"EXP","EXPWPAY","EXPWOPAY","SEWP","SEWOP","CBW"}))</f>
        <v>0</v>
      </c>
      <c r="F45" s="52" t="n">
        <f aca="false">SUM(SUMIFS('GSTR-1 By Customer'!$P:$P, 'GSTR-1 By Customer'!$B:$B, F$1, 'GSTR-1 By Customer'!$AA:$AA, "N", 'GSTR-1 By Customer'!$D:$D, {"EXP","EXPWPAY","EXPWOPAY","SEWP","SEWOP","CBW"}))</f>
        <v>0</v>
      </c>
      <c r="G45" s="52" t="n">
        <f aca="false">SUM(SUMIFS('GSTR-1 By Customer'!$P:$P, 'GSTR-1 By Customer'!$B:$B, G$1, 'GSTR-1 By Customer'!$AA:$AA, "N", 'GSTR-1 By Customer'!$D:$D, {"EXP","EXPWPAY","EXPWOPAY","SEWP","SEWOP","CBW"}))</f>
        <v>0</v>
      </c>
      <c r="H45" s="52" t="n">
        <f aca="false">SUM(SUMIFS('GSTR-1 By Customer'!$P:$P, 'GSTR-1 By Customer'!$B:$B, H$1, 'GSTR-1 By Customer'!$AA:$AA, "N", 'GSTR-1 By Customer'!$D:$D, {"EXP","EXPWPAY","EXPWOPAY","SEWP","SEWOP","CBW"}))</f>
        <v>0</v>
      </c>
      <c r="I45" s="52" t="n">
        <f aca="false">SUM(SUMIFS('GSTR-1 By Customer'!$P:$P, 'GSTR-1 By Customer'!$B:$B, I$1, 'GSTR-1 By Customer'!$AA:$AA, "N", 'GSTR-1 By Customer'!$D:$D, {"EXP","EXPWPAY","EXPWOPAY","SEWP","SEWOP","CBW"}))</f>
        <v>0</v>
      </c>
      <c r="J45" s="52" t="n">
        <f aca="false">SUM(SUMIFS('GSTR-1 By Customer'!$P:$P, 'GSTR-1 By Customer'!$B:$B, J$1, 'GSTR-1 By Customer'!$AA:$AA, "N", 'GSTR-1 By Customer'!$D:$D, {"EXP","EXPWPAY","EXPWOPAY","SEWP","SEWOP","CBW"}))</f>
        <v>0</v>
      </c>
      <c r="K45" s="52" t="n">
        <f aca="false">SUM(SUMIFS('GSTR-1 By Customer'!$P:$P, 'GSTR-1 By Customer'!$B:$B, K$1, 'GSTR-1 By Customer'!$AA:$AA, "N", 'GSTR-1 By Customer'!$D:$D, {"EXP","EXPWPAY","EXPWOPAY","SEWP","SEWOP","CBW"}))</f>
        <v>0</v>
      </c>
      <c r="L45" s="52" t="n">
        <f aca="false">SUM(SUMIFS('GSTR-1 By Customer'!$P:$P, 'GSTR-1 By Customer'!$B:$B, L$1, 'GSTR-1 By Customer'!$AA:$AA, "N", 'GSTR-1 By Customer'!$D:$D, {"EXP","EXPWPAY","EXPWOPAY","SEWP","SEWOP","CBW"}))</f>
        <v>0</v>
      </c>
      <c r="M45" s="52" t="n">
        <f aca="false">SUM(SUMIFS('GSTR-1 By Customer'!$P:$P, 'GSTR-1 By Customer'!$B:$B, M$1, 'GSTR-1 By Customer'!$AA:$AA, "N", 'GSTR-1 By Customer'!$D:$D, {"EXP","EXPWPAY","EXPWOPAY","SEWP","SEWOP","CBW"}))</f>
        <v>0</v>
      </c>
      <c r="N45" s="53" t="n">
        <f aca="false">SUM(A45:M45)</f>
        <v>0</v>
      </c>
    </row>
    <row r="46" customFormat="false" ht="17.1" hidden="false" customHeight="true" outlineLevel="0" collapsed="false">
      <c r="A46" s="64" t="s">
        <v>89</v>
      </c>
      <c r="B46" s="52" t="n">
        <f aca="false">'Raw Data Consolidated'!B103</f>
        <v>0</v>
      </c>
      <c r="C46" s="52" t="n">
        <f aca="false">'Raw Data Consolidated'!C103</f>
        <v>0</v>
      </c>
      <c r="D46" s="52" t="n">
        <f aca="false">'Raw Data Consolidated'!D103</f>
        <v>0</v>
      </c>
      <c r="E46" s="52" t="n">
        <f aca="false">'Raw Data Consolidated'!E103</f>
        <v>0</v>
      </c>
      <c r="F46" s="52" t="n">
        <f aca="false">'Raw Data Consolidated'!F103</f>
        <v>0</v>
      </c>
      <c r="G46" s="52" t="n">
        <f aca="false">'Raw Data Consolidated'!G103</f>
        <v>0</v>
      </c>
      <c r="H46" s="52" t="n">
        <f aca="false">'Raw Data Consolidated'!H103</f>
        <v>0</v>
      </c>
      <c r="I46" s="52" t="n">
        <f aca="false">'Raw Data Consolidated'!I103</f>
        <v>426637</v>
      </c>
      <c r="J46" s="52" t="n">
        <f aca="false">'Raw Data Consolidated'!J103</f>
        <v>5668427</v>
      </c>
      <c r="K46" s="52" t="n">
        <f aca="false">'Raw Data Consolidated'!K103</f>
        <v>93061</v>
      </c>
      <c r="L46" s="52" t="n">
        <f aca="false">'Raw Data Consolidated'!L103</f>
        <v>88071</v>
      </c>
      <c r="M46" s="52" t="n">
        <f aca="false">'Raw Data Consolidated'!M103</f>
        <v>59470</v>
      </c>
      <c r="N46" s="53" t="n">
        <f aca="false">SUM(A46:M46)</f>
        <v>6335666</v>
      </c>
    </row>
    <row r="47" customFormat="false" ht="17.1" hidden="false" customHeight="true" outlineLevel="0" collapsed="false">
      <c r="A47" s="65" t="s">
        <v>90</v>
      </c>
      <c r="B47" s="66" t="n">
        <f aca="false">B45-B46</f>
        <v>0</v>
      </c>
      <c r="C47" s="66" t="n">
        <f aca="false">C45-C46</f>
        <v>0</v>
      </c>
      <c r="D47" s="66" t="n">
        <f aca="false">D45-D46</f>
        <v>0</v>
      </c>
      <c r="E47" s="66" t="n">
        <f aca="false">E45-E46</f>
        <v>0</v>
      </c>
      <c r="F47" s="66" t="n">
        <f aca="false">F45-F46</f>
        <v>0</v>
      </c>
      <c r="G47" s="66" t="n">
        <f aca="false">G45-G46</f>
        <v>0</v>
      </c>
      <c r="H47" s="66" t="n">
        <f aca="false">H45-H46</f>
        <v>0</v>
      </c>
      <c r="I47" s="66" t="n">
        <f aca="false">I45-I46</f>
        <v>-426637</v>
      </c>
      <c r="J47" s="66" t="n">
        <f aca="false">J45-J46</f>
        <v>-5668427</v>
      </c>
      <c r="K47" s="66" t="n">
        <f aca="false">K45-K46</f>
        <v>-93061</v>
      </c>
      <c r="L47" s="66" t="n">
        <f aca="false">L45-L46</f>
        <v>-88071</v>
      </c>
      <c r="M47" s="66" t="n">
        <f aca="false">M45-M46</f>
        <v>-59470</v>
      </c>
      <c r="N47" s="67" t="n">
        <f aca="false">SUM(A47:M47)</f>
        <v>-6335666</v>
      </c>
    </row>
    <row r="48" customFormat="false" ht="8.1" hidden="false" customHeight="true" outlineLevel="0" collapsed="false">
      <c r="A48" s="68"/>
      <c r="B48" s="47"/>
      <c r="C48" s="47"/>
      <c r="D48" s="47"/>
      <c r="E48" s="47"/>
      <c r="F48" s="47"/>
      <c r="G48" s="47"/>
      <c r="H48" s="47"/>
      <c r="I48" s="47"/>
      <c r="J48" s="47"/>
      <c r="K48" s="47"/>
      <c r="L48" s="47"/>
      <c r="M48" s="47"/>
      <c r="N48" s="69"/>
    </row>
    <row r="49" customFormat="false" ht="17.1" hidden="false" customHeight="true" outlineLevel="0" collapsed="false">
      <c r="A49" s="64" t="s">
        <v>91</v>
      </c>
      <c r="B49" s="52" t="n">
        <f aca="false">SUM(SUMIFS('GSTR-1 By Customer'!$Q:$Q, 'GSTR-1 By Customer'!$B:$B, B$1, 'GSTR-1 By Customer'!$AA:$AA, "N", 'GSTR-1 By Customer'!$D:$D, {"EXP","EXPWPAY","EXPWOPAY","SEWP","SEWOP","CBW"}))</f>
        <v>0</v>
      </c>
      <c r="C49" s="52" t="n">
        <f aca="false">SUM(SUMIFS('GSTR-1 By Customer'!$Q:$Q, 'GSTR-1 By Customer'!$B:$B, C$1, 'GSTR-1 By Customer'!$AA:$AA, "N", 'GSTR-1 By Customer'!$D:$D, {"EXP","EXPWPAY","EXPWOPAY","SEWP","SEWOP","CBW"}))</f>
        <v>0</v>
      </c>
      <c r="D49" s="52" t="n">
        <f aca="false">SUM(SUMIFS('GSTR-1 By Customer'!$Q:$Q, 'GSTR-1 By Customer'!$B:$B, D$1, 'GSTR-1 By Customer'!$AA:$AA, "N", 'GSTR-1 By Customer'!$D:$D, {"EXP","EXPWPAY","EXPWOPAY","SEWP","SEWOP","CBW"}))</f>
        <v>0</v>
      </c>
      <c r="E49" s="52" t="n">
        <f aca="false">SUM(SUMIFS('GSTR-1 By Customer'!$Q:$Q, 'GSTR-1 By Customer'!$B:$B, E$1, 'GSTR-1 By Customer'!$AA:$AA, "N", 'GSTR-1 By Customer'!$D:$D, {"EXP","EXPWPAY","EXPWOPAY","SEWP","SEWOP","CBW"}))</f>
        <v>0</v>
      </c>
      <c r="F49" s="52" t="n">
        <f aca="false">SUM(SUMIFS('GSTR-1 By Customer'!$Q:$Q, 'GSTR-1 By Customer'!$B:$B, F$1, 'GSTR-1 By Customer'!$AA:$AA, "N", 'GSTR-1 By Customer'!$D:$D, {"EXP","EXPWPAY","EXPWOPAY","SEWP","SEWOP","CBW"}))</f>
        <v>0</v>
      </c>
      <c r="G49" s="52" t="n">
        <f aca="false">SUM(SUMIFS('GSTR-1 By Customer'!$Q:$Q, 'GSTR-1 By Customer'!$B:$B, G$1, 'GSTR-1 By Customer'!$AA:$AA, "N", 'GSTR-1 By Customer'!$D:$D, {"EXP","EXPWPAY","EXPWOPAY","SEWP","SEWOP","CBW"}))</f>
        <v>0</v>
      </c>
      <c r="H49" s="52" t="n">
        <f aca="false">SUM(SUMIFS('GSTR-1 By Customer'!$Q:$Q, 'GSTR-1 By Customer'!$B:$B, H$1, 'GSTR-1 By Customer'!$AA:$AA, "N", 'GSTR-1 By Customer'!$D:$D, {"EXP","EXPWPAY","EXPWOPAY","SEWP","SEWOP","CBW"}))</f>
        <v>0</v>
      </c>
      <c r="I49" s="52" t="n">
        <f aca="false">SUM(SUMIFS('GSTR-1 By Customer'!$Q:$Q, 'GSTR-1 By Customer'!$B:$B, I$1, 'GSTR-1 By Customer'!$AA:$AA, "N", 'GSTR-1 By Customer'!$D:$D, {"EXP","EXPWPAY","EXPWOPAY","SEWP","SEWOP","CBW"}))</f>
        <v>0</v>
      </c>
      <c r="J49" s="52" t="n">
        <f aca="false">SUM(SUMIFS('GSTR-1 By Customer'!$Q:$Q, 'GSTR-1 By Customer'!$B:$B, J$1, 'GSTR-1 By Customer'!$AA:$AA, "N", 'GSTR-1 By Customer'!$D:$D, {"EXP","EXPWPAY","EXPWOPAY","SEWP","SEWOP","CBW"}))</f>
        <v>0</v>
      </c>
      <c r="K49" s="52" t="n">
        <f aca="false">SUM(SUMIFS('GSTR-1 By Customer'!$Q:$Q, 'GSTR-1 By Customer'!$B:$B, K$1, 'GSTR-1 By Customer'!$AA:$AA, "N", 'GSTR-1 By Customer'!$D:$D, {"EXP","EXPWPAY","EXPWOPAY","SEWP","SEWOP","CBW"}))</f>
        <v>0</v>
      </c>
      <c r="L49" s="52" t="n">
        <f aca="false">SUM(SUMIFS('GSTR-1 By Customer'!$Q:$Q, 'GSTR-1 By Customer'!$B:$B, L$1, 'GSTR-1 By Customer'!$AA:$AA, "N", 'GSTR-1 By Customer'!$D:$D, {"EXP","EXPWPAY","EXPWOPAY","SEWP","SEWOP","CBW"}))</f>
        <v>0</v>
      </c>
      <c r="M49" s="52" t="n">
        <f aca="false">SUM(SUMIFS('GSTR-1 By Customer'!$Q:$Q, 'GSTR-1 By Customer'!$B:$B, M$1, 'GSTR-1 By Customer'!$AA:$AA, "N", 'GSTR-1 By Customer'!$D:$D, {"EXP","EXPWPAY","EXPWOPAY","SEWP","SEWOP","CBW"}))</f>
        <v>0</v>
      </c>
      <c r="N49" s="53" t="n">
        <f aca="false">SUM(A49:M49)</f>
        <v>0</v>
      </c>
    </row>
    <row r="50" customFormat="false" ht="17.1" hidden="false" customHeight="true" outlineLevel="0" collapsed="false">
      <c r="A50" s="64" t="s">
        <v>92</v>
      </c>
      <c r="B50" s="52" t="n">
        <f aca="false">'Raw Data Consolidated'!B104</f>
        <v>0</v>
      </c>
      <c r="C50" s="52" t="n">
        <f aca="false">'Raw Data Consolidated'!C104</f>
        <v>0</v>
      </c>
      <c r="D50" s="52" t="n">
        <f aca="false">'Raw Data Consolidated'!D104</f>
        <v>0</v>
      </c>
      <c r="E50" s="52" t="n">
        <f aca="false">'Raw Data Consolidated'!E104</f>
        <v>0</v>
      </c>
      <c r="F50" s="52" t="n">
        <f aca="false">'Raw Data Consolidated'!F104</f>
        <v>0</v>
      </c>
      <c r="G50" s="52" t="n">
        <f aca="false">'Raw Data Consolidated'!G104</f>
        <v>0</v>
      </c>
      <c r="H50" s="52" t="n">
        <f aca="false">'Raw Data Consolidated'!H104</f>
        <v>0</v>
      </c>
      <c r="I50" s="52" t="n">
        <f aca="false">'Raw Data Consolidated'!I104</f>
        <v>0</v>
      </c>
      <c r="J50" s="52" t="n">
        <f aca="false">'Raw Data Consolidated'!J104</f>
        <v>0</v>
      </c>
      <c r="K50" s="52" t="n">
        <f aca="false">'Raw Data Consolidated'!K104</f>
        <v>0</v>
      </c>
      <c r="L50" s="52" t="n">
        <f aca="false">'Raw Data Consolidated'!L104</f>
        <v>0</v>
      </c>
      <c r="M50" s="52" t="n">
        <f aca="false">'Raw Data Consolidated'!M104</f>
        <v>0</v>
      </c>
      <c r="N50" s="53" t="n">
        <f aca="false">SUM(A50:M50)</f>
        <v>0</v>
      </c>
    </row>
    <row r="51" customFormat="false" ht="17.1" hidden="false" customHeight="true" outlineLevel="0" collapsed="false">
      <c r="A51" s="65" t="s">
        <v>93</v>
      </c>
      <c r="B51" s="66" t="n">
        <f aca="false">B49-B50</f>
        <v>0</v>
      </c>
      <c r="C51" s="66" t="n">
        <f aca="false">C49-C50</f>
        <v>0</v>
      </c>
      <c r="D51" s="66" t="n">
        <f aca="false">D49-D50</f>
        <v>0</v>
      </c>
      <c r="E51" s="66" t="n">
        <f aca="false">E49-E50</f>
        <v>0</v>
      </c>
      <c r="F51" s="66" t="n">
        <f aca="false">F49-F50</f>
        <v>0</v>
      </c>
      <c r="G51" s="66" t="n">
        <f aca="false">G49-G50</f>
        <v>0</v>
      </c>
      <c r="H51" s="66" t="n">
        <f aca="false">H49-H50</f>
        <v>0</v>
      </c>
      <c r="I51" s="66" t="n">
        <f aca="false">I49-I50</f>
        <v>0</v>
      </c>
      <c r="J51" s="66" t="n">
        <f aca="false">J49-J50</f>
        <v>0</v>
      </c>
      <c r="K51" s="66" t="n">
        <f aca="false">K49-K50</f>
        <v>0</v>
      </c>
      <c r="L51" s="66" t="n">
        <f aca="false">L49-L50</f>
        <v>0</v>
      </c>
      <c r="M51" s="66" t="n">
        <f aca="false">M49-M50</f>
        <v>0</v>
      </c>
      <c r="N51" s="67" t="n">
        <f aca="false">SUM(A51:M51)</f>
        <v>0</v>
      </c>
    </row>
    <row r="52" customFormat="false" ht="8.1" hidden="false" customHeight="true" outlineLevel="0" collapsed="false">
      <c r="A52" s="68"/>
      <c r="B52" s="47"/>
      <c r="C52" s="47"/>
      <c r="D52" s="47"/>
      <c r="E52" s="47"/>
      <c r="F52" s="47"/>
      <c r="G52" s="47"/>
      <c r="H52" s="47"/>
      <c r="I52" s="47"/>
      <c r="J52" s="47"/>
      <c r="K52" s="47"/>
      <c r="L52" s="47"/>
      <c r="M52" s="47"/>
      <c r="N52" s="69"/>
    </row>
    <row r="53" customFormat="false" ht="17.1" hidden="false" customHeight="true" outlineLevel="0" collapsed="false">
      <c r="A53" s="64" t="s">
        <v>100</v>
      </c>
      <c r="B53" s="52" t="n">
        <f aca="false">SUM(SUMIFS('GSTR-1 By Customer'!$T:$T, 'GSTR-1 By Customer'!$B:$B, B$1, 'GSTR-1 By Customer'!$AA:$AA, "N", 'GSTR-1 By Customer'!$D:$D, {"EXP","EXPWPAY","EXPWOPAY","SEWP","SEWOP","CBW"}))</f>
        <v>0</v>
      </c>
      <c r="C53" s="52" t="n">
        <f aca="false">SUM(SUMIFS('GSTR-1 By Customer'!$T:$T, 'GSTR-1 By Customer'!$B:$B, C$1, 'GSTR-1 By Customer'!$AA:$AA, "N", 'GSTR-1 By Customer'!$D:$D, {"EXP","EXPWPAY","EXPWOPAY","SEWP","SEWOP","CBW"}))</f>
        <v>0</v>
      </c>
      <c r="D53" s="52" t="n">
        <f aca="false">SUM(SUMIFS('GSTR-1 By Customer'!$T:$T, 'GSTR-1 By Customer'!$B:$B, D$1, 'GSTR-1 By Customer'!$AA:$AA, "N", 'GSTR-1 By Customer'!$D:$D, {"EXP","EXPWPAY","EXPWOPAY","SEWP","SEWOP","CBW"}))</f>
        <v>0</v>
      </c>
      <c r="E53" s="52" t="n">
        <f aca="false">SUM(SUMIFS('GSTR-1 By Customer'!$T:$T, 'GSTR-1 By Customer'!$B:$B, E$1, 'GSTR-1 By Customer'!$AA:$AA, "N", 'GSTR-1 By Customer'!$D:$D, {"EXP","EXPWPAY","EXPWOPAY","SEWP","SEWOP","CBW"}))</f>
        <v>0</v>
      </c>
      <c r="F53" s="52" t="n">
        <f aca="false">SUM(SUMIFS('GSTR-1 By Customer'!$T:$T, 'GSTR-1 By Customer'!$B:$B, F$1, 'GSTR-1 By Customer'!$AA:$AA, "N", 'GSTR-1 By Customer'!$D:$D, {"EXP","EXPWPAY","EXPWOPAY","SEWP","SEWOP","CBW"}))</f>
        <v>0</v>
      </c>
      <c r="G53" s="52" t="n">
        <f aca="false">SUM(SUMIFS('GSTR-1 By Customer'!$T:$T, 'GSTR-1 By Customer'!$B:$B, G$1, 'GSTR-1 By Customer'!$AA:$AA, "N", 'GSTR-1 By Customer'!$D:$D, {"EXP","EXPWPAY","EXPWOPAY","SEWP","SEWOP","CBW"}))</f>
        <v>0</v>
      </c>
      <c r="H53" s="52" t="n">
        <f aca="false">SUM(SUMIFS('GSTR-1 By Customer'!$T:$T, 'GSTR-1 By Customer'!$B:$B, H$1, 'GSTR-1 By Customer'!$AA:$AA, "N", 'GSTR-1 By Customer'!$D:$D, {"EXP","EXPWPAY","EXPWOPAY","SEWP","SEWOP","CBW"}))</f>
        <v>0</v>
      </c>
      <c r="I53" s="52" t="n">
        <f aca="false">SUM(SUMIFS('GSTR-1 By Customer'!$T:$T, 'GSTR-1 By Customer'!$B:$B, I$1, 'GSTR-1 By Customer'!$AA:$AA, "N", 'GSTR-1 By Customer'!$D:$D, {"EXP","EXPWPAY","EXPWOPAY","SEWP","SEWOP","CBW"}))</f>
        <v>0</v>
      </c>
      <c r="J53" s="52" t="n">
        <f aca="false">SUM(SUMIFS('GSTR-1 By Customer'!$T:$T, 'GSTR-1 By Customer'!$B:$B, J$1, 'GSTR-1 By Customer'!$AA:$AA, "N", 'GSTR-1 By Customer'!$D:$D, {"EXP","EXPWPAY","EXPWOPAY","SEWP","SEWOP","CBW"}))</f>
        <v>0</v>
      </c>
      <c r="K53" s="52" t="n">
        <f aca="false">SUM(SUMIFS('GSTR-1 By Customer'!$T:$T, 'GSTR-1 By Customer'!$B:$B, K$1, 'GSTR-1 By Customer'!$AA:$AA, "N", 'GSTR-1 By Customer'!$D:$D, {"EXP","EXPWPAY","EXPWOPAY","SEWP","SEWOP","CBW"}))</f>
        <v>0</v>
      </c>
      <c r="L53" s="52" t="n">
        <f aca="false">SUM(SUMIFS('GSTR-1 By Customer'!$T:$T, 'GSTR-1 By Customer'!$B:$B, L$1, 'GSTR-1 By Customer'!$AA:$AA, "N", 'GSTR-1 By Customer'!$D:$D, {"EXP","EXPWPAY","EXPWOPAY","SEWP","SEWOP","CBW"}))</f>
        <v>0</v>
      </c>
      <c r="M53" s="52" t="n">
        <f aca="false">SUM(SUMIFS('GSTR-1 By Customer'!$T:$T, 'GSTR-1 By Customer'!$B:$B, M$1, 'GSTR-1 By Customer'!$AA:$AA, "N", 'GSTR-1 By Customer'!$D:$D, {"EXP","EXPWPAY","EXPWOPAY","SEWP","SEWOP","CBW"}))</f>
        <v>0</v>
      </c>
      <c r="N53" s="53" t="n">
        <f aca="false">SUM(B53:M53)</f>
        <v>0</v>
      </c>
    </row>
    <row r="54" customFormat="false" ht="17.1" hidden="false" customHeight="true" outlineLevel="0" collapsed="false">
      <c r="A54" s="64" t="s">
        <v>101</v>
      </c>
      <c r="B54" s="52" t="n">
        <f aca="false">'Raw Data Consolidated'!B105</f>
        <v>0</v>
      </c>
      <c r="C54" s="52" t="n">
        <f aca="false">'Raw Data Consolidated'!C105</f>
        <v>0</v>
      </c>
      <c r="D54" s="52" t="n">
        <f aca="false">'Raw Data Consolidated'!D105</f>
        <v>0</v>
      </c>
      <c r="E54" s="52" t="n">
        <f aca="false">'Raw Data Consolidated'!E105</f>
        <v>0</v>
      </c>
      <c r="F54" s="52" t="n">
        <f aca="false">'Raw Data Consolidated'!F105</f>
        <v>0</v>
      </c>
      <c r="G54" s="52" t="n">
        <f aca="false">'Raw Data Consolidated'!G105</f>
        <v>0</v>
      </c>
      <c r="H54" s="52" t="n">
        <f aca="false">'Raw Data Consolidated'!H105</f>
        <v>0</v>
      </c>
      <c r="I54" s="52" t="n">
        <f aca="false">'Raw Data Consolidated'!I105</f>
        <v>0</v>
      </c>
      <c r="J54" s="52" t="n">
        <f aca="false">'Raw Data Consolidated'!J105</f>
        <v>0</v>
      </c>
      <c r="K54" s="52" t="n">
        <f aca="false">'Raw Data Consolidated'!K105</f>
        <v>0</v>
      </c>
      <c r="L54" s="52" t="n">
        <f aca="false">'Raw Data Consolidated'!L105</f>
        <v>0</v>
      </c>
      <c r="M54" s="52" t="n">
        <f aca="false">'Raw Data Consolidated'!M105</f>
        <v>0</v>
      </c>
      <c r="N54" s="53" t="n">
        <f aca="false">SUM(B54:M54)</f>
        <v>0</v>
      </c>
    </row>
    <row r="55" customFormat="false" ht="17.1" hidden="false" customHeight="true" outlineLevel="0" collapsed="false">
      <c r="A55" s="70" t="s">
        <v>102</v>
      </c>
      <c r="B55" s="71" t="n">
        <f aca="false">B53-B54</f>
        <v>0</v>
      </c>
      <c r="C55" s="71" t="n">
        <f aca="false">C53-C54</f>
        <v>0</v>
      </c>
      <c r="D55" s="71" t="n">
        <f aca="false">D53-D54</f>
        <v>0</v>
      </c>
      <c r="E55" s="71" t="n">
        <f aca="false">E53-E54</f>
        <v>0</v>
      </c>
      <c r="F55" s="71" t="n">
        <f aca="false">F53-F54</f>
        <v>0</v>
      </c>
      <c r="G55" s="71" t="n">
        <f aca="false">G53-G54</f>
        <v>0</v>
      </c>
      <c r="H55" s="71" t="n">
        <f aca="false">H53-H54</f>
        <v>0</v>
      </c>
      <c r="I55" s="71" t="n">
        <f aca="false">I53-I54</f>
        <v>0</v>
      </c>
      <c r="J55" s="71" t="n">
        <f aca="false">J53-J54</f>
        <v>0</v>
      </c>
      <c r="K55" s="71" t="n">
        <f aca="false">K53-K54</f>
        <v>0</v>
      </c>
      <c r="L55" s="71" t="n">
        <f aca="false">L53-L54</f>
        <v>0</v>
      </c>
      <c r="M55" s="71" t="n">
        <f aca="false">M53-M54</f>
        <v>0</v>
      </c>
      <c r="N55" s="72" t="n">
        <f aca="false">SUM(B55:M55)</f>
        <v>0</v>
      </c>
    </row>
    <row r="56" customFormat="false" ht="15.75" hidden="false" customHeight="true" outlineLevel="0" collapsed="false"/>
    <row r="57" customFormat="false" ht="15.75" hidden="false" customHeight="true" outlineLevel="0" collapsed="false">
      <c r="A57" s="50" t="s">
        <v>105</v>
      </c>
      <c r="B57" s="50"/>
      <c r="C57" s="50"/>
      <c r="D57" s="50"/>
      <c r="E57" s="50"/>
      <c r="F57" s="50"/>
      <c r="G57" s="50"/>
      <c r="H57" s="50"/>
      <c r="I57" s="50"/>
      <c r="J57" s="50"/>
      <c r="K57" s="50"/>
      <c r="L57" s="50"/>
      <c r="M57" s="50"/>
      <c r="N57" s="50"/>
    </row>
    <row r="58" customFormat="false" ht="17.1" hidden="false" customHeight="true" outlineLevel="0" collapsed="false">
      <c r="A58" s="64" t="s">
        <v>88</v>
      </c>
      <c r="B58" s="52" t="n">
        <f aca="false">'Raw Data Consolidated'!B25</f>
        <v>0</v>
      </c>
      <c r="C58" s="52" t="n">
        <f aca="false">'Raw Data Consolidated'!C25</f>
        <v>0</v>
      </c>
      <c r="D58" s="52" t="n">
        <f aca="false">'Raw Data Consolidated'!D25</f>
        <v>0</v>
      </c>
      <c r="E58" s="52" t="n">
        <f aca="false">'Raw Data Consolidated'!E25</f>
        <v>0</v>
      </c>
      <c r="F58" s="52" t="n">
        <f aca="false">'Raw Data Consolidated'!F25</f>
        <v>0</v>
      </c>
      <c r="G58" s="52" t="n">
        <f aca="false">'Raw Data Consolidated'!G25</f>
        <v>0</v>
      </c>
      <c r="H58" s="52" t="n">
        <f aca="false">'Raw Data Consolidated'!H25</f>
        <v>0</v>
      </c>
      <c r="I58" s="52" t="n">
        <f aca="false">'Raw Data Consolidated'!I25</f>
        <v>0</v>
      </c>
      <c r="J58" s="52" t="n">
        <f aca="false">'Raw Data Consolidated'!J25</f>
        <v>0</v>
      </c>
      <c r="K58" s="52" t="n">
        <f aca="false">'Raw Data Consolidated'!K25</f>
        <v>93061</v>
      </c>
      <c r="L58" s="52" t="n">
        <f aca="false">'Raw Data Consolidated'!L25</f>
        <v>0</v>
      </c>
      <c r="M58" s="52" t="n">
        <f aca="false">'Raw Data Consolidated'!M25</f>
        <v>0</v>
      </c>
      <c r="N58" s="53" t="n">
        <f aca="false">SUM(B58:M58)</f>
        <v>93061</v>
      </c>
    </row>
    <row r="59" customFormat="false" ht="17.1" hidden="false" customHeight="true" outlineLevel="0" collapsed="false">
      <c r="A59" s="64" t="s">
        <v>89</v>
      </c>
      <c r="B59" s="52" t="n">
        <f aca="false">'Raw Data Consolidated'!B103</f>
        <v>0</v>
      </c>
      <c r="C59" s="52" t="n">
        <f aca="false">'Raw Data Consolidated'!C103</f>
        <v>0</v>
      </c>
      <c r="D59" s="52" t="n">
        <f aca="false">'Raw Data Consolidated'!D103</f>
        <v>0</v>
      </c>
      <c r="E59" s="52" t="n">
        <f aca="false">'Raw Data Consolidated'!E103</f>
        <v>0</v>
      </c>
      <c r="F59" s="52" t="n">
        <f aca="false">'Raw Data Consolidated'!F103</f>
        <v>0</v>
      </c>
      <c r="G59" s="52" t="n">
        <f aca="false">'Raw Data Consolidated'!G103</f>
        <v>0</v>
      </c>
      <c r="H59" s="52" t="n">
        <f aca="false">'Raw Data Consolidated'!H103</f>
        <v>0</v>
      </c>
      <c r="I59" s="52" t="n">
        <f aca="false">'Raw Data Consolidated'!I103</f>
        <v>426637</v>
      </c>
      <c r="J59" s="52" t="n">
        <f aca="false">'Raw Data Consolidated'!J103</f>
        <v>5668427</v>
      </c>
      <c r="K59" s="52" t="n">
        <f aca="false">'Raw Data Consolidated'!K103</f>
        <v>93061</v>
      </c>
      <c r="L59" s="52" t="n">
        <f aca="false">'Raw Data Consolidated'!L103</f>
        <v>88071</v>
      </c>
      <c r="M59" s="52" t="n">
        <f aca="false">'Raw Data Consolidated'!M103</f>
        <v>59470</v>
      </c>
      <c r="N59" s="53" t="n">
        <f aca="false">SUM(B59:M59)</f>
        <v>6335666</v>
      </c>
    </row>
    <row r="60" customFormat="false" ht="17.1" hidden="false" customHeight="true" outlineLevel="0" collapsed="false">
      <c r="A60" s="65" t="s">
        <v>90</v>
      </c>
      <c r="B60" s="66" t="n">
        <f aca="false">B58-B59</f>
        <v>0</v>
      </c>
      <c r="C60" s="66" t="n">
        <f aca="false">C58-C59</f>
        <v>0</v>
      </c>
      <c r="D60" s="66" t="n">
        <f aca="false">D58-D59</f>
        <v>0</v>
      </c>
      <c r="E60" s="66" t="n">
        <f aca="false">E58-E59</f>
        <v>0</v>
      </c>
      <c r="F60" s="66" t="n">
        <f aca="false">F58-F59</f>
        <v>0</v>
      </c>
      <c r="G60" s="66" t="n">
        <f aca="false">G58-G59</f>
        <v>0</v>
      </c>
      <c r="H60" s="66" t="n">
        <f aca="false">H58-H59</f>
        <v>0</v>
      </c>
      <c r="I60" s="66" t="n">
        <f aca="false">I58-I59</f>
        <v>-426637</v>
      </c>
      <c r="J60" s="66" t="n">
        <f aca="false">J58-J59</f>
        <v>-5668427</v>
      </c>
      <c r="K60" s="66" t="n">
        <f aca="false">K58-K59</f>
        <v>0</v>
      </c>
      <c r="L60" s="66" t="n">
        <f aca="false">L58-L59</f>
        <v>-88071</v>
      </c>
      <c r="M60" s="66" t="n">
        <f aca="false">M58-M59</f>
        <v>-59470</v>
      </c>
      <c r="N60" s="67" t="n">
        <f aca="false">SUM(B60:M60)</f>
        <v>-6242605</v>
      </c>
    </row>
    <row r="61" customFormat="false" ht="8.1" hidden="false" customHeight="true" outlineLevel="0" collapsed="false">
      <c r="A61" s="68"/>
      <c r="B61" s="47"/>
      <c r="C61" s="47"/>
      <c r="D61" s="47"/>
      <c r="E61" s="47"/>
      <c r="F61" s="47"/>
      <c r="G61" s="47"/>
      <c r="H61" s="47"/>
      <c r="I61" s="47"/>
      <c r="J61" s="47"/>
      <c r="K61" s="47"/>
      <c r="L61" s="47"/>
      <c r="M61" s="47"/>
      <c r="N61" s="69"/>
    </row>
    <row r="62" customFormat="false" ht="17.1" hidden="false" customHeight="true" outlineLevel="0" collapsed="false">
      <c r="A62" s="64" t="s">
        <v>91</v>
      </c>
      <c r="B62" s="52" t="n">
        <f aca="false">'Raw Data Consolidated'!B26</f>
        <v>0</v>
      </c>
      <c r="C62" s="52" t="n">
        <f aca="false">'Raw Data Consolidated'!C26</f>
        <v>0</v>
      </c>
      <c r="D62" s="52" t="n">
        <f aca="false">'Raw Data Consolidated'!D26</f>
        <v>0</v>
      </c>
      <c r="E62" s="52" t="n">
        <f aca="false">'Raw Data Consolidated'!E26</f>
        <v>0</v>
      </c>
      <c r="F62" s="52" t="n">
        <f aca="false">'Raw Data Consolidated'!F26</f>
        <v>0</v>
      </c>
      <c r="G62" s="52" t="n">
        <f aca="false">'Raw Data Consolidated'!G26</f>
        <v>0</v>
      </c>
      <c r="H62" s="52" t="n">
        <f aca="false">'Raw Data Consolidated'!H26</f>
        <v>0</v>
      </c>
      <c r="I62" s="52" t="n">
        <f aca="false">'Raw Data Consolidated'!I26</f>
        <v>0</v>
      </c>
      <c r="J62" s="52" t="n">
        <f aca="false">'Raw Data Consolidated'!J26</f>
        <v>0</v>
      </c>
      <c r="K62" s="52" t="n">
        <f aca="false">'Raw Data Consolidated'!K26</f>
        <v>0</v>
      </c>
      <c r="L62" s="52" t="n">
        <f aca="false">'Raw Data Consolidated'!L26</f>
        <v>0</v>
      </c>
      <c r="M62" s="52" t="n">
        <f aca="false">'Raw Data Consolidated'!M26</f>
        <v>0</v>
      </c>
      <c r="N62" s="53" t="n">
        <f aca="false">SUM(B62:M62)</f>
        <v>0</v>
      </c>
    </row>
    <row r="63" customFormat="false" ht="17.1" hidden="false" customHeight="true" outlineLevel="0" collapsed="false">
      <c r="A63" s="64" t="s">
        <v>92</v>
      </c>
      <c r="B63" s="52" t="n">
        <f aca="false">'Raw Data Consolidated'!B104</f>
        <v>0</v>
      </c>
      <c r="C63" s="52" t="n">
        <f aca="false">'Raw Data Consolidated'!C104</f>
        <v>0</v>
      </c>
      <c r="D63" s="52" t="n">
        <f aca="false">'Raw Data Consolidated'!D104</f>
        <v>0</v>
      </c>
      <c r="E63" s="52" t="n">
        <f aca="false">'Raw Data Consolidated'!E104</f>
        <v>0</v>
      </c>
      <c r="F63" s="52" t="n">
        <f aca="false">'Raw Data Consolidated'!F104</f>
        <v>0</v>
      </c>
      <c r="G63" s="52" t="n">
        <f aca="false">'Raw Data Consolidated'!G104</f>
        <v>0</v>
      </c>
      <c r="H63" s="52" t="n">
        <f aca="false">'Raw Data Consolidated'!H104</f>
        <v>0</v>
      </c>
      <c r="I63" s="52" t="n">
        <f aca="false">'Raw Data Consolidated'!I104</f>
        <v>0</v>
      </c>
      <c r="J63" s="52" t="n">
        <f aca="false">'Raw Data Consolidated'!J104</f>
        <v>0</v>
      </c>
      <c r="K63" s="52" t="n">
        <f aca="false">'Raw Data Consolidated'!K104</f>
        <v>0</v>
      </c>
      <c r="L63" s="52" t="n">
        <f aca="false">'Raw Data Consolidated'!L104</f>
        <v>0</v>
      </c>
      <c r="M63" s="52" t="n">
        <f aca="false">'Raw Data Consolidated'!M104</f>
        <v>0</v>
      </c>
      <c r="N63" s="53" t="n">
        <f aca="false">SUM(B63:M63)</f>
        <v>0</v>
      </c>
    </row>
    <row r="64" customFormat="false" ht="17.1" hidden="false" customHeight="true" outlineLevel="0" collapsed="false">
      <c r="A64" s="65" t="s">
        <v>93</v>
      </c>
      <c r="B64" s="66" t="n">
        <f aca="false">B62-B63</f>
        <v>0</v>
      </c>
      <c r="C64" s="66" t="n">
        <f aca="false">C62-C63</f>
        <v>0</v>
      </c>
      <c r="D64" s="66" t="n">
        <f aca="false">D62-D63</f>
        <v>0</v>
      </c>
      <c r="E64" s="66" t="n">
        <f aca="false">E62-E63</f>
        <v>0</v>
      </c>
      <c r="F64" s="66" t="n">
        <f aca="false">F62-F63</f>
        <v>0</v>
      </c>
      <c r="G64" s="66" t="n">
        <f aca="false">G62-G63</f>
        <v>0</v>
      </c>
      <c r="H64" s="66" t="n">
        <f aca="false">H62-H63</f>
        <v>0</v>
      </c>
      <c r="I64" s="66" t="n">
        <f aca="false">I62-I63</f>
        <v>0</v>
      </c>
      <c r="J64" s="66" t="n">
        <f aca="false">J62-J63</f>
        <v>0</v>
      </c>
      <c r="K64" s="66" t="n">
        <f aca="false">K62-K63</f>
        <v>0</v>
      </c>
      <c r="L64" s="66" t="n">
        <f aca="false">L62-L63</f>
        <v>0</v>
      </c>
      <c r="M64" s="66" t="n">
        <f aca="false">M62-M63</f>
        <v>0</v>
      </c>
      <c r="N64" s="67" t="n">
        <f aca="false">SUM(B64:M64)</f>
        <v>0</v>
      </c>
    </row>
    <row r="65" customFormat="false" ht="8.1" hidden="false" customHeight="true" outlineLevel="0" collapsed="false">
      <c r="A65" s="68"/>
      <c r="B65" s="47"/>
      <c r="C65" s="47"/>
      <c r="D65" s="47"/>
      <c r="E65" s="47"/>
      <c r="F65" s="47"/>
      <c r="G65" s="47"/>
      <c r="H65" s="47"/>
      <c r="I65" s="47"/>
      <c r="J65" s="47"/>
      <c r="K65" s="47"/>
      <c r="L65" s="47"/>
      <c r="M65" s="47"/>
      <c r="N65" s="69"/>
    </row>
    <row r="66" customFormat="false" ht="17.1" hidden="false" customHeight="true" outlineLevel="0" collapsed="false">
      <c r="A66" s="64" t="s">
        <v>100</v>
      </c>
      <c r="B66" s="52" t="n">
        <v>0</v>
      </c>
      <c r="C66" s="52" t="n">
        <v>0</v>
      </c>
      <c r="D66" s="52" t="n">
        <v>0</v>
      </c>
      <c r="E66" s="52" t="n">
        <v>0</v>
      </c>
      <c r="F66" s="52" t="n">
        <v>0</v>
      </c>
      <c r="G66" s="52" t="n">
        <v>0</v>
      </c>
      <c r="H66" s="52" t="n">
        <v>0</v>
      </c>
      <c r="I66" s="52" t="n">
        <v>0</v>
      </c>
      <c r="J66" s="52" t="n">
        <v>0</v>
      </c>
      <c r="K66" s="52" t="n">
        <v>0</v>
      </c>
      <c r="L66" s="52" t="n">
        <v>0</v>
      </c>
      <c r="M66" s="52" t="n">
        <v>0</v>
      </c>
      <c r="N66" s="53" t="n">
        <f aca="false">SUM(B66:M66)</f>
        <v>0</v>
      </c>
    </row>
    <row r="67" customFormat="false" ht="17.1" hidden="false" customHeight="true" outlineLevel="0" collapsed="false">
      <c r="A67" s="64" t="s">
        <v>101</v>
      </c>
      <c r="B67" s="52" t="n">
        <f aca="false">'Raw Data Consolidated'!B105</f>
        <v>0</v>
      </c>
      <c r="C67" s="52" t="n">
        <f aca="false">'Raw Data Consolidated'!C105</f>
        <v>0</v>
      </c>
      <c r="D67" s="52" t="n">
        <f aca="false">'Raw Data Consolidated'!D105</f>
        <v>0</v>
      </c>
      <c r="E67" s="52" t="n">
        <f aca="false">'Raw Data Consolidated'!E105</f>
        <v>0</v>
      </c>
      <c r="F67" s="52" t="n">
        <f aca="false">'Raw Data Consolidated'!F105</f>
        <v>0</v>
      </c>
      <c r="G67" s="52" t="n">
        <f aca="false">'Raw Data Consolidated'!G105</f>
        <v>0</v>
      </c>
      <c r="H67" s="52" t="n">
        <f aca="false">'Raw Data Consolidated'!H105</f>
        <v>0</v>
      </c>
      <c r="I67" s="52" t="n">
        <f aca="false">'Raw Data Consolidated'!I105</f>
        <v>0</v>
      </c>
      <c r="J67" s="52" t="n">
        <f aca="false">'Raw Data Consolidated'!J105</f>
        <v>0</v>
      </c>
      <c r="K67" s="52" t="n">
        <f aca="false">'Raw Data Consolidated'!K105</f>
        <v>0</v>
      </c>
      <c r="L67" s="52" t="n">
        <f aca="false">'Raw Data Consolidated'!L105</f>
        <v>0</v>
      </c>
      <c r="M67" s="52" t="n">
        <f aca="false">'Raw Data Consolidated'!M105</f>
        <v>0</v>
      </c>
      <c r="N67" s="53" t="n">
        <f aca="false">SUM(B67:M67)</f>
        <v>0</v>
      </c>
    </row>
    <row r="68" customFormat="false" ht="17.1" hidden="false" customHeight="true" outlineLevel="0" collapsed="false">
      <c r="A68" s="70" t="s">
        <v>102</v>
      </c>
      <c r="B68" s="71" t="n">
        <f aca="false">B66-B67</f>
        <v>0</v>
      </c>
      <c r="C68" s="71" t="n">
        <f aca="false">C66-C67</f>
        <v>0</v>
      </c>
      <c r="D68" s="71" t="n">
        <f aca="false">D66-D67</f>
        <v>0</v>
      </c>
      <c r="E68" s="71" t="n">
        <f aca="false">E66-E67</f>
        <v>0</v>
      </c>
      <c r="F68" s="71" t="n">
        <f aca="false">F66-F67</f>
        <v>0</v>
      </c>
      <c r="G68" s="71" t="n">
        <f aca="false">G66-G67</f>
        <v>0</v>
      </c>
      <c r="H68" s="71" t="n">
        <f aca="false">H66-H67</f>
        <v>0</v>
      </c>
      <c r="I68" s="71" t="n">
        <f aca="false">I66-I67</f>
        <v>0</v>
      </c>
      <c r="J68" s="71" t="n">
        <f aca="false">J66-J67</f>
        <v>0</v>
      </c>
      <c r="K68" s="71" t="n">
        <f aca="false">K66-K67</f>
        <v>0</v>
      </c>
      <c r="L68" s="71" t="n">
        <f aca="false">L66-L67</f>
        <v>0</v>
      </c>
      <c r="M68" s="71" t="n">
        <f aca="false">M66-M67</f>
        <v>0</v>
      </c>
      <c r="N68" s="72" t="n">
        <f aca="false">SUM(B68:M68)</f>
        <v>0</v>
      </c>
    </row>
    <row r="69" customFormat="false" ht="15.75" hidden="false" customHeight="true" outlineLevel="0" collapsed="false"/>
    <row r="70" customFormat="false" ht="15.75" hidden="false" customHeight="true" outlineLevel="0" collapsed="false">
      <c r="A70" s="50" t="s">
        <v>106</v>
      </c>
      <c r="B70" s="50"/>
      <c r="C70" s="50"/>
      <c r="D70" s="50"/>
      <c r="E70" s="50"/>
      <c r="F70" s="50"/>
      <c r="G70" s="50"/>
      <c r="H70" s="50"/>
      <c r="I70" s="50"/>
      <c r="J70" s="50"/>
      <c r="K70" s="50"/>
      <c r="L70" s="50"/>
      <c r="M70" s="50"/>
      <c r="N70" s="50"/>
    </row>
    <row r="71" customFormat="false" ht="17.1" hidden="false" customHeight="true" outlineLevel="0" collapsed="false">
      <c r="A71" s="73" t="s">
        <v>107</v>
      </c>
      <c r="B71" s="52" t="n">
        <f aca="false">SUM('Raw Data Consolidated'!B27:B29)</f>
        <v>0</v>
      </c>
      <c r="C71" s="52" t="n">
        <f aca="false">SUM('Raw Data Consolidated'!C27:C29)</f>
        <v>0</v>
      </c>
      <c r="D71" s="52" t="n">
        <f aca="false">SUM('Raw Data Consolidated'!D27:D29)</f>
        <v>0</v>
      </c>
      <c r="E71" s="52" t="n">
        <f aca="false">SUM('Raw Data Consolidated'!E27:E29)</f>
        <v>0</v>
      </c>
      <c r="F71" s="52" t="n">
        <f aca="false">SUM('Raw Data Consolidated'!F27:F29)</f>
        <v>3514749.97</v>
      </c>
      <c r="G71" s="52" t="n">
        <f aca="false">SUM('Raw Data Consolidated'!G27:G29)</f>
        <v>3878638.99</v>
      </c>
      <c r="H71" s="52" t="n">
        <f aca="false">SUM('Raw Data Consolidated'!H27:H29)</f>
        <v>3520731.67</v>
      </c>
      <c r="I71" s="52" t="n">
        <f aca="false">SUM('Raw Data Consolidated'!I27:I29)</f>
        <v>31973392.79</v>
      </c>
      <c r="J71" s="52" t="n">
        <f aca="false">SUM('Raw Data Consolidated'!J27:J29)</f>
        <v>3084458.53</v>
      </c>
      <c r="K71" s="52" t="n">
        <f aca="false">SUM('Raw Data Consolidated'!K27:K29)</f>
        <v>5076623.74</v>
      </c>
      <c r="L71" s="52" t="n">
        <f aca="false">SUM('Raw Data Consolidated'!L27:L29)</f>
        <v>3388177.6</v>
      </c>
      <c r="M71" s="52" t="n">
        <f aca="false">SUM('Raw Data Consolidated'!M27:M29)</f>
        <v>3735843.83</v>
      </c>
      <c r="N71" s="53" t="n">
        <f aca="false">SUM(B71:M71)</f>
        <v>58172617.12</v>
      </c>
    </row>
    <row r="72" customFormat="false" ht="17.1" hidden="false" customHeight="true" outlineLevel="0" collapsed="false">
      <c r="A72" s="73" t="s">
        <v>108</v>
      </c>
      <c r="B72" s="52" t="n">
        <f aca="false">('Raw Data Consolidated'!B106 + 'Raw Data Consolidated'!B112)</f>
        <v>0</v>
      </c>
      <c r="C72" s="52" t="n">
        <f aca="false">('Raw Data Consolidated'!C106 + 'Raw Data Consolidated'!C112)</f>
        <v>0</v>
      </c>
      <c r="D72" s="52" t="n">
        <f aca="false">('Raw Data Consolidated'!D106 + 'Raw Data Consolidated'!D112)</f>
        <v>0</v>
      </c>
      <c r="E72" s="52" t="n">
        <f aca="false">('Raw Data Consolidated'!E106 + 'Raw Data Consolidated'!E112)</f>
        <v>0</v>
      </c>
      <c r="F72" s="52" t="n">
        <f aca="false">('Raw Data Consolidated'!F106 + 'Raw Data Consolidated'!F112)</f>
        <v>0</v>
      </c>
      <c r="G72" s="52" t="n">
        <f aca="false">('Raw Data Consolidated'!G106 + 'Raw Data Consolidated'!G112)</f>
        <v>0</v>
      </c>
      <c r="H72" s="52" t="n">
        <f aca="false">('Raw Data Consolidated'!H106 + 'Raw Data Consolidated'!H112)</f>
        <v>0</v>
      </c>
      <c r="I72" s="52" t="n">
        <f aca="false">('Raw Data Consolidated'!I106 + 'Raw Data Consolidated'!I112)</f>
        <v>0</v>
      </c>
      <c r="J72" s="52" t="n">
        <f aca="false">('Raw Data Consolidated'!J106 + 'Raw Data Consolidated'!J112)</f>
        <v>0</v>
      </c>
      <c r="K72" s="52" t="n">
        <f aca="false">('Raw Data Consolidated'!K106 + 'Raw Data Consolidated'!K112)</f>
        <v>0</v>
      </c>
      <c r="L72" s="52" t="n">
        <f aca="false">('Raw Data Consolidated'!L106 + 'Raw Data Consolidated'!L112)</f>
        <v>0</v>
      </c>
      <c r="M72" s="52" t="n">
        <f aca="false">('Raw Data Consolidated'!M106 + 'Raw Data Consolidated'!M112)</f>
        <v>0</v>
      </c>
      <c r="N72" s="53" t="n">
        <f aca="false">SUM(B72:M72)</f>
        <v>0</v>
      </c>
    </row>
    <row r="73" customFormat="false" ht="17.1" hidden="false" customHeight="true" outlineLevel="0" collapsed="false">
      <c r="A73" s="74" t="s">
        <v>109</v>
      </c>
      <c r="B73" s="71" t="n">
        <f aca="false">B71-B72</f>
        <v>0</v>
      </c>
      <c r="C73" s="71" t="n">
        <f aca="false">C71-C72</f>
        <v>0</v>
      </c>
      <c r="D73" s="71" t="n">
        <f aca="false">D71-D72</f>
        <v>0</v>
      </c>
      <c r="E73" s="71" t="n">
        <f aca="false">E71-E72</f>
        <v>0</v>
      </c>
      <c r="F73" s="71" t="n">
        <f aca="false">F71-F72</f>
        <v>3514749.97</v>
      </c>
      <c r="G73" s="71" t="n">
        <f aca="false">G71-G72</f>
        <v>3878638.99</v>
      </c>
      <c r="H73" s="71" t="n">
        <f aca="false">H71-H72</f>
        <v>3520731.67</v>
      </c>
      <c r="I73" s="71" t="n">
        <f aca="false">I71-I72</f>
        <v>31973392.79</v>
      </c>
      <c r="J73" s="71" t="n">
        <f aca="false">J71-J72</f>
        <v>3084458.53</v>
      </c>
      <c r="K73" s="71" t="n">
        <f aca="false">K71-K72</f>
        <v>5076623.74</v>
      </c>
      <c r="L73" s="71" t="n">
        <f aca="false">L71-L72</f>
        <v>3388177.6</v>
      </c>
      <c r="M73" s="71" t="n">
        <f aca="false">M71-M72</f>
        <v>3735843.83</v>
      </c>
      <c r="N73" s="72" t="n">
        <f aca="false">SUM(B73:M73)</f>
        <v>58172617.12</v>
      </c>
    </row>
  </sheetData>
  <mergeCells count="5">
    <mergeCell ref="A2:N2"/>
    <mergeCell ref="A23:N23"/>
    <mergeCell ref="A44:N44"/>
    <mergeCell ref="A57:N57"/>
    <mergeCell ref="A70:N70"/>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N3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1" activeCellId="0" sqref="A1"/>
    </sheetView>
  </sheetViews>
  <sheetFormatPr defaultRowHeight="15" zeroHeight="false" outlineLevelRow="0" outlineLevelCol="0"/>
  <cols>
    <col collapsed="false" customWidth="true" hidden="false" outlineLevel="0" max="4" min="1" style="1" width="16.71"/>
    <col collapsed="false" customWidth="true" hidden="false" outlineLevel="0" max="14" min="5" style="1" width="12.71"/>
    <col collapsed="false" customWidth="true" hidden="false" outlineLevel="0" max="1025" min="15" style="1" width="9.14"/>
  </cols>
  <sheetData>
    <row r="1" customFormat="false" ht="15.75" hidden="false" customHeight="true" outlineLevel="0" collapsed="false">
      <c r="A1" s="48" t="s">
        <v>3</v>
      </c>
      <c r="B1" s="49" t="n">
        <f aca="false">'Raw Data Consolidated'!B11</f>
        <v>42826</v>
      </c>
      <c r="C1" s="49" t="n">
        <f aca="false">'Raw Data Consolidated'!C11</f>
        <v>42856</v>
      </c>
      <c r="D1" s="49" t="n">
        <f aca="false">'Raw Data Consolidated'!D11</f>
        <v>42887</v>
      </c>
      <c r="E1" s="49" t="n">
        <f aca="false">'Raw Data Consolidated'!E11</f>
        <v>42917</v>
      </c>
      <c r="F1" s="49" t="n">
        <f aca="false">'Raw Data Consolidated'!F11</f>
        <v>42948</v>
      </c>
      <c r="G1" s="49" t="n">
        <f aca="false">'Raw Data Consolidated'!G11</f>
        <v>42979</v>
      </c>
      <c r="H1" s="49" t="n">
        <f aca="false">'Raw Data Consolidated'!H11</f>
        <v>43009</v>
      </c>
      <c r="I1" s="49" t="n">
        <f aca="false">'Raw Data Consolidated'!I11</f>
        <v>43040</v>
      </c>
      <c r="J1" s="49" t="n">
        <f aca="false">'Raw Data Consolidated'!J11</f>
        <v>43070</v>
      </c>
      <c r="K1" s="49" t="n">
        <f aca="false">'Raw Data Consolidated'!K11</f>
        <v>43101</v>
      </c>
      <c r="L1" s="49" t="n">
        <f aca="false">'Raw Data Consolidated'!L11</f>
        <v>43132</v>
      </c>
      <c r="M1" s="49" t="n">
        <f aca="false">'Raw Data Consolidated'!M11</f>
        <v>43160</v>
      </c>
      <c r="N1" s="48" t="s">
        <v>81</v>
      </c>
    </row>
    <row r="2" customFormat="false" ht="15" hidden="false" customHeight="false" outlineLevel="0" collapsed="false">
      <c r="A2" s="75" t="s">
        <v>110</v>
      </c>
      <c r="B2" s="75"/>
      <c r="C2" s="75"/>
      <c r="D2" s="75"/>
      <c r="E2" s="75"/>
      <c r="F2" s="75"/>
      <c r="G2" s="75"/>
      <c r="H2" s="75"/>
      <c r="I2" s="75"/>
      <c r="J2" s="75"/>
      <c r="K2" s="75"/>
      <c r="L2" s="75"/>
      <c r="M2" s="75"/>
      <c r="N2" s="75"/>
    </row>
    <row r="3" customFormat="false" ht="15" hidden="false" customHeight="false" outlineLevel="0" collapsed="false">
      <c r="A3" s="64" t="s">
        <v>111</v>
      </c>
      <c r="B3" s="52" t="n">
        <f aca="false">'Raw Data Consolidated'!B125 + 'Raw Data Consolidated'!B145 + 'Raw Data Consolidated'!B141</f>
        <v>0</v>
      </c>
      <c r="C3" s="52" t="n">
        <f aca="false">'Raw Data Consolidated'!C125 + 'Raw Data Consolidated'!C145 + 'Raw Data Consolidated'!C141</f>
        <v>0</v>
      </c>
      <c r="D3" s="52" t="n">
        <f aca="false">'Raw Data Consolidated'!D125 + 'Raw Data Consolidated'!D145 + 'Raw Data Consolidated'!D141</f>
        <v>0</v>
      </c>
      <c r="E3" s="52" t="n">
        <f aca="false">'Raw Data Consolidated'!E125 + 'Raw Data Consolidated'!E145 + 'Raw Data Consolidated'!E141</f>
        <v>0</v>
      </c>
      <c r="F3" s="52" t="n">
        <f aca="false">'Raw Data Consolidated'!F125 + 'Raw Data Consolidated'!F145 + 'Raw Data Consolidated'!F141</f>
        <v>0</v>
      </c>
      <c r="G3" s="52" t="n">
        <f aca="false">'Raw Data Consolidated'!G125 + 'Raw Data Consolidated'!G145 + 'Raw Data Consolidated'!G141</f>
        <v>0</v>
      </c>
      <c r="H3" s="52" t="n">
        <f aca="false">'Raw Data Consolidated'!H125 + 'Raw Data Consolidated'!H145 + 'Raw Data Consolidated'!H141</f>
        <v>0</v>
      </c>
      <c r="I3" s="52" t="n">
        <f aca="false">'Raw Data Consolidated'!I125 + 'Raw Data Consolidated'!I145 + 'Raw Data Consolidated'!I141</f>
        <v>78078.43</v>
      </c>
      <c r="J3" s="52" t="n">
        <f aca="false">'Raw Data Consolidated'!J125 + 'Raw Data Consolidated'!J145 + 'Raw Data Consolidated'!J141</f>
        <v>0</v>
      </c>
      <c r="K3" s="52" t="n">
        <f aca="false">'Raw Data Consolidated'!K125 + 'Raw Data Consolidated'!K145 + 'Raw Data Consolidated'!K141</f>
        <v>4815.2</v>
      </c>
      <c r="L3" s="52" t="n">
        <f aca="false">'Raw Data Consolidated'!L125 + 'Raw Data Consolidated'!L145 + 'Raw Data Consolidated'!L141</f>
        <v>0</v>
      </c>
      <c r="M3" s="52" t="n">
        <f aca="false">'Raw Data Consolidated'!M125 + 'Raw Data Consolidated'!M145 + 'Raw Data Consolidated'!M141</f>
        <v>39695</v>
      </c>
      <c r="N3" s="53" t="n">
        <f aca="false">SUM(B3:M3)</f>
        <v>122588.63</v>
      </c>
    </row>
    <row r="4" customFormat="false" ht="15" hidden="false" customHeight="false" outlineLevel="0" collapsed="false">
      <c r="A4" s="64" t="s">
        <v>112</v>
      </c>
      <c r="B4" s="52" t="n">
        <f aca="false">SUMIFS('GSTR-2A By Vendor'!$Q:$Q, 'GSTR-2A By Vendor'!$B:$B, B$1, 'GSTR-2A By Vendor'!$H:$H, "N", 'GSTR-2A By Vendor'!$AA:$AA, "N")</f>
        <v>0</v>
      </c>
      <c r="C4" s="52" t="n">
        <f aca="false">SUMIFS('GSTR-2A By Vendor'!$Q:$Q, 'GSTR-2A By Vendor'!$B:$B, C$1, 'GSTR-2A By Vendor'!$H:$H, "N", 'GSTR-2A By Vendor'!$AA:$AA, "N")</f>
        <v>0</v>
      </c>
      <c r="D4" s="52" t="n">
        <f aca="false">SUMIFS('GSTR-2A By Vendor'!$Q:$Q, 'GSTR-2A By Vendor'!$B:$B, D$1, 'GSTR-2A By Vendor'!$H:$H, "N", 'GSTR-2A By Vendor'!$AA:$AA, "N")</f>
        <v>0</v>
      </c>
      <c r="E4" s="52" t="n">
        <f aca="false">SUMIFS('GSTR-2A By Vendor'!$Q:$Q, 'GSTR-2A By Vendor'!$B:$B, E$1, 'GSTR-2A By Vendor'!$H:$H, "N", 'GSTR-2A By Vendor'!$AA:$AA, "N")</f>
        <v>835.18</v>
      </c>
      <c r="F4" s="52" t="n">
        <f aca="false">SUMIFS('GSTR-2A By Vendor'!$Q:$Q, 'GSTR-2A By Vendor'!$B:$B, F$1, 'GSTR-2A By Vendor'!$H:$H, "N", 'GSTR-2A By Vendor'!$AA:$AA, "N")</f>
        <v>2030.7</v>
      </c>
      <c r="G4" s="52" t="n">
        <f aca="false">SUMIFS('GSTR-2A By Vendor'!$Q:$Q, 'GSTR-2A By Vendor'!$B:$B, G$1, 'GSTR-2A By Vendor'!$H:$H, "N", 'GSTR-2A By Vendor'!$AA:$AA, "N")</f>
        <v>540</v>
      </c>
      <c r="H4" s="52" t="n">
        <f aca="false">SUMIFS('GSTR-2A By Vendor'!$Q:$Q, 'GSTR-2A By Vendor'!$B:$B, H$1, 'GSTR-2A By Vendor'!$H:$H, "N", 'GSTR-2A By Vendor'!$AA:$AA, "N")</f>
        <v>86.65</v>
      </c>
      <c r="I4" s="52" t="n">
        <f aca="false">SUMIFS('GSTR-2A By Vendor'!$Q:$Q, 'GSTR-2A By Vendor'!$B:$B, I$1, 'GSTR-2A By Vendor'!$H:$H, "N", 'GSTR-2A By Vendor'!$AA:$AA, "N")</f>
        <v>2085.4</v>
      </c>
      <c r="J4" s="52" t="n">
        <f aca="false">SUMIFS('GSTR-2A By Vendor'!$Q:$Q, 'GSTR-2A By Vendor'!$B:$B, J$1, 'GSTR-2A By Vendor'!$H:$H, "N", 'GSTR-2A By Vendor'!$AA:$AA, "N")</f>
        <v>443.3</v>
      </c>
      <c r="K4" s="52" t="n">
        <f aca="false">SUMIFS('GSTR-2A By Vendor'!$Q:$Q, 'GSTR-2A By Vendor'!$B:$B, K$1, 'GSTR-2A By Vendor'!$H:$H, "N", 'GSTR-2A By Vendor'!$AA:$AA, "N")</f>
        <v>20</v>
      </c>
      <c r="L4" s="52" t="n">
        <f aca="false">SUMIFS('GSTR-2A By Vendor'!$Q:$Q, 'GSTR-2A By Vendor'!$B:$B, L$1, 'GSTR-2A By Vendor'!$H:$H, "N", 'GSTR-2A By Vendor'!$AA:$AA, "N")</f>
        <v>0</v>
      </c>
      <c r="M4" s="52" t="n">
        <f aca="false">SUMIFS('GSTR-2A By Vendor'!$Q:$Q, 'GSTR-2A By Vendor'!$B:$B, M$1, 'GSTR-2A By Vendor'!$H:$H, "N", 'GSTR-2A By Vendor'!$AA:$AA, "N")</f>
        <v>39871.35</v>
      </c>
      <c r="N4" s="53" t="n">
        <f aca="false">SUM(B4:M4)</f>
        <v>45912.58</v>
      </c>
    </row>
    <row r="5" customFormat="false" ht="15" hidden="false" customHeight="false" outlineLevel="0" collapsed="false">
      <c r="A5" s="65" t="s">
        <v>93</v>
      </c>
      <c r="B5" s="66" t="n">
        <f aca="false">B3-B4</f>
        <v>0</v>
      </c>
      <c r="C5" s="66" t="n">
        <f aca="false">C3-C4</f>
        <v>0</v>
      </c>
      <c r="D5" s="66" t="n">
        <f aca="false">D3-D4</f>
        <v>0</v>
      </c>
      <c r="E5" s="66" t="n">
        <f aca="false">E3-E4</f>
        <v>-835.18</v>
      </c>
      <c r="F5" s="66" t="n">
        <f aca="false">F3-F4</f>
        <v>-2030.7</v>
      </c>
      <c r="G5" s="66" t="n">
        <f aca="false">G3-G4</f>
        <v>-540</v>
      </c>
      <c r="H5" s="66" t="n">
        <f aca="false">H3-H4</f>
        <v>-86.65</v>
      </c>
      <c r="I5" s="66" t="n">
        <f aca="false">I3-I4</f>
        <v>75993.03</v>
      </c>
      <c r="J5" s="66" t="n">
        <f aca="false">J3-J4</f>
        <v>-443.3</v>
      </c>
      <c r="K5" s="66" t="n">
        <f aca="false">K3-K4</f>
        <v>4795.2</v>
      </c>
      <c r="L5" s="66" t="n">
        <f aca="false">L3-L4</f>
        <v>0</v>
      </c>
      <c r="M5" s="66" t="n">
        <f aca="false">M3-M4</f>
        <v>-176.349999999999</v>
      </c>
      <c r="N5" s="67" t="n">
        <f aca="false">SUM(B5:M5)</f>
        <v>76676.05</v>
      </c>
    </row>
    <row r="6" customFormat="false" ht="8.1" hidden="false" customHeight="true" outlineLevel="0" collapsed="false">
      <c r="A6" s="68"/>
      <c r="B6" s="47"/>
      <c r="C6" s="47"/>
      <c r="D6" s="47"/>
      <c r="E6" s="47"/>
      <c r="F6" s="47"/>
      <c r="G6" s="47"/>
      <c r="H6" s="47"/>
      <c r="I6" s="47"/>
      <c r="J6" s="47"/>
      <c r="K6" s="47"/>
      <c r="L6" s="47"/>
      <c r="M6" s="47"/>
      <c r="N6" s="69"/>
    </row>
    <row r="7" customFormat="false" ht="15" hidden="false" customHeight="false" outlineLevel="0" collapsed="false">
      <c r="A7" s="64" t="s">
        <v>113</v>
      </c>
      <c r="B7" s="52" t="n">
        <f aca="false">'Raw Data Consolidated'!B126 + 'Raw Data Consolidated'!B142 + 'Raw Data Consolidated'!B146</f>
        <v>0</v>
      </c>
      <c r="C7" s="52" t="n">
        <f aca="false">'Raw Data Consolidated'!C126 + 'Raw Data Consolidated'!C142 + 'Raw Data Consolidated'!C146</f>
        <v>0</v>
      </c>
      <c r="D7" s="52" t="n">
        <f aca="false">'Raw Data Consolidated'!D126 + 'Raw Data Consolidated'!D142 + 'Raw Data Consolidated'!D146</f>
        <v>0</v>
      </c>
      <c r="E7" s="52" t="n">
        <f aca="false">'Raw Data Consolidated'!E126 + 'Raw Data Consolidated'!E142 + 'Raw Data Consolidated'!E146</f>
        <v>14016</v>
      </c>
      <c r="F7" s="52" t="n">
        <f aca="false">'Raw Data Consolidated'!F126 + 'Raw Data Consolidated'!F142 + 'Raw Data Consolidated'!F146</f>
        <v>18719</v>
      </c>
      <c r="G7" s="52" t="n">
        <f aca="false">'Raw Data Consolidated'!G126 + 'Raw Data Consolidated'!G142 + 'Raw Data Consolidated'!G146</f>
        <v>15345</v>
      </c>
      <c r="H7" s="52" t="n">
        <f aca="false">'Raw Data Consolidated'!H126 + 'Raw Data Consolidated'!H142 + 'Raw Data Consolidated'!H146</f>
        <v>35431.4</v>
      </c>
      <c r="I7" s="52" t="n">
        <f aca="false">'Raw Data Consolidated'!I126 + 'Raw Data Consolidated'!I142 + 'Raw Data Consolidated'!I146</f>
        <v>731575.46</v>
      </c>
      <c r="J7" s="52" t="n">
        <f aca="false">'Raw Data Consolidated'!J126 + 'Raw Data Consolidated'!J142 + 'Raw Data Consolidated'!J146</f>
        <v>1312064.08</v>
      </c>
      <c r="K7" s="52" t="n">
        <f aca="false">'Raw Data Consolidated'!K126 + 'Raw Data Consolidated'!K142 + 'Raw Data Consolidated'!K146</f>
        <v>6936595.06</v>
      </c>
      <c r="L7" s="52" t="n">
        <f aca="false">'Raw Data Consolidated'!L126 + 'Raw Data Consolidated'!L142 + 'Raw Data Consolidated'!L146</f>
        <v>0</v>
      </c>
      <c r="M7" s="52" t="n">
        <f aca="false">'Raw Data Consolidated'!M126 + 'Raw Data Consolidated'!M142 + 'Raw Data Consolidated'!M146</f>
        <v>8090953.24</v>
      </c>
      <c r="N7" s="53" t="n">
        <f aca="false">SUM(B7:M7)</f>
        <v>17154699.24</v>
      </c>
    </row>
    <row r="8" customFormat="false" ht="15" hidden="false" customHeight="false" outlineLevel="0" collapsed="false">
      <c r="A8" s="64" t="s">
        <v>114</v>
      </c>
      <c r="B8" s="52" t="n">
        <f aca="false">SUMIFS('GSTR-2A By Vendor'!$R:$R, 'GSTR-2A By Vendor'!$B:$B, B$1, 'GSTR-2A By Vendor'!$H:$H, "N", 'GSTR-2A By Vendor'!$AA:$AA, "N")</f>
        <v>0</v>
      </c>
      <c r="C8" s="52" t="n">
        <f aca="false">SUMIFS('GSTR-2A By Vendor'!$R:$R, 'GSTR-2A By Vendor'!$B:$B, C$1, 'GSTR-2A By Vendor'!$H:$H, "N", 'GSTR-2A By Vendor'!$AA:$AA, "N")</f>
        <v>0</v>
      </c>
      <c r="D8" s="52" t="n">
        <f aca="false">SUMIFS('GSTR-2A By Vendor'!$R:$R, 'GSTR-2A By Vendor'!$B:$B, D$1, 'GSTR-2A By Vendor'!$H:$H, "N", 'GSTR-2A By Vendor'!$AA:$AA, "N")</f>
        <v>0</v>
      </c>
      <c r="E8" s="52" t="n">
        <f aca="false">SUMIFS('GSTR-2A By Vendor'!$R:$R, 'GSTR-2A By Vendor'!$B:$B, E$1, 'GSTR-2A By Vendor'!$H:$H, "N", 'GSTR-2A By Vendor'!$AA:$AA, "N")</f>
        <v>18436.14</v>
      </c>
      <c r="F8" s="52" t="n">
        <f aca="false">SUMIFS('GSTR-2A By Vendor'!$R:$R, 'GSTR-2A By Vendor'!$B:$B, F$1, 'GSTR-2A By Vendor'!$H:$H, "N", 'GSTR-2A By Vendor'!$AA:$AA, "N")</f>
        <v>21500.18</v>
      </c>
      <c r="G8" s="52" t="n">
        <f aca="false">SUMIFS('GSTR-2A By Vendor'!$R:$R, 'GSTR-2A By Vendor'!$B:$B, G$1, 'GSTR-2A By Vendor'!$H:$H, "N", 'GSTR-2A By Vendor'!$AA:$AA, "N")</f>
        <v>12691.68</v>
      </c>
      <c r="H8" s="52" t="n">
        <f aca="false">SUMIFS('GSTR-2A By Vendor'!$R:$R, 'GSTR-2A By Vendor'!$B:$B, H$1, 'GSTR-2A By Vendor'!$H:$H, "N", 'GSTR-2A By Vendor'!$AA:$AA, "N")</f>
        <v>61183.5</v>
      </c>
      <c r="I8" s="52" t="n">
        <f aca="false">SUMIFS('GSTR-2A By Vendor'!$R:$R, 'GSTR-2A By Vendor'!$B:$B, I$1, 'GSTR-2A By Vendor'!$H:$H, "N", 'GSTR-2A By Vendor'!$AA:$AA, "N")</f>
        <v>729073.35</v>
      </c>
      <c r="J8" s="52" t="n">
        <f aca="false">SUMIFS('GSTR-2A By Vendor'!$R:$R, 'GSTR-2A By Vendor'!$B:$B, J$1, 'GSTR-2A By Vendor'!$H:$H, "N", 'GSTR-2A By Vendor'!$AA:$AA, "N")</f>
        <v>1301269.18</v>
      </c>
      <c r="K8" s="52" t="n">
        <f aca="false">SUMIFS('GSTR-2A By Vendor'!$R:$R, 'GSTR-2A By Vendor'!$B:$B, K$1, 'GSTR-2A By Vendor'!$H:$H, "N", 'GSTR-2A By Vendor'!$AA:$AA, "N")</f>
        <v>6991654.05</v>
      </c>
      <c r="L8" s="52" t="n">
        <f aca="false">SUMIFS('GSTR-2A By Vendor'!$R:$R, 'GSTR-2A By Vendor'!$B:$B, L$1, 'GSTR-2A By Vendor'!$H:$H, "N", 'GSTR-2A By Vendor'!$AA:$AA, "N")</f>
        <v>8911685.92</v>
      </c>
      <c r="M8" s="52" t="n">
        <f aca="false">SUMIFS('GSTR-2A By Vendor'!$R:$R, 'GSTR-2A By Vendor'!$B:$B, M$1, 'GSTR-2A By Vendor'!$H:$H, "N", 'GSTR-2A By Vendor'!$AA:$AA, "N")</f>
        <v>7923420.1</v>
      </c>
      <c r="N8" s="53" t="n">
        <f aca="false">SUM(B8:M8)</f>
        <v>25970914.1</v>
      </c>
    </row>
    <row r="9" customFormat="false" ht="15" hidden="false" customHeight="false" outlineLevel="0" collapsed="false">
      <c r="A9" s="65" t="s">
        <v>96</v>
      </c>
      <c r="B9" s="66" t="n">
        <f aca="false">B7-B8</f>
        <v>0</v>
      </c>
      <c r="C9" s="66" t="n">
        <f aca="false">C7-C8</f>
        <v>0</v>
      </c>
      <c r="D9" s="66" t="n">
        <f aca="false">D7-D8</f>
        <v>0</v>
      </c>
      <c r="E9" s="66" t="n">
        <f aca="false">(E7-E8)</f>
        <v>-4420.14</v>
      </c>
      <c r="F9" s="66" t="n">
        <f aca="false">(F7-F8)</f>
        <v>-2781.18</v>
      </c>
      <c r="G9" s="66" t="n">
        <f aca="false">(G7-G8)</f>
        <v>2653.32</v>
      </c>
      <c r="H9" s="66" t="n">
        <f aca="false">(H7-H8)</f>
        <v>-25752.1</v>
      </c>
      <c r="I9" s="66" t="n">
        <f aca="false">(I7-I8)</f>
        <v>2502.10999999987</v>
      </c>
      <c r="J9" s="66" t="n">
        <f aca="false">(J7-J8)</f>
        <v>10794.9000000001</v>
      </c>
      <c r="K9" s="66" t="n">
        <f aca="false">(K7-K8)</f>
        <v>-55058.9900000002</v>
      </c>
      <c r="L9" s="66" t="n">
        <f aca="false">(L7-L8)</f>
        <v>-8911685.92</v>
      </c>
      <c r="M9" s="66" t="n">
        <f aca="false">(M7-M8)</f>
        <v>167533.140000002</v>
      </c>
      <c r="N9" s="67" t="n">
        <f aca="false">SUM(B9:M9)</f>
        <v>-8816214.86</v>
      </c>
    </row>
    <row r="10" customFormat="false" ht="8.1" hidden="false" customHeight="true" outlineLevel="0" collapsed="false">
      <c r="A10" s="68"/>
      <c r="B10" s="47"/>
      <c r="C10" s="47"/>
      <c r="D10" s="47"/>
      <c r="E10" s="47"/>
      <c r="F10" s="47"/>
      <c r="G10" s="47"/>
      <c r="H10" s="47"/>
      <c r="I10" s="47"/>
      <c r="J10" s="47"/>
      <c r="K10" s="47"/>
      <c r="L10" s="47"/>
      <c r="M10" s="47"/>
      <c r="N10" s="69"/>
    </row>
    <row r="11" customFormat="false" ht="15" hidden="false" customHeight="false" outlineLevel="0" collapsed="false">
      <c r="A11" s="64" t="s">
        <v>115</v>
      </c>
      <c r="B11" s="52" t="n">
        <f aca="false">'Raw Data Consolidated'!B127 +'Raw Data Consolidated'!B143 + 'Raw Data Consolidated'!B147</f>
        <v>0</v>
      </c>
      <c r="C11" s="52" t="n">
        <f aca="false">'Raw Data Consolidated'!C127 +'Raw Data Consolidated'!C143 + 'Raw Data Consolidated'!C147</f>
        <v>0</v>
      </c>
      <c r="D11" s="52" t="n">
        <f aca="false">'Raw Data Consolidated'!D127 +'Raw Data Consolidated'!D143 + 'Raw Data Consolidated'!D147</f>
        <v>0</v>
      </c>
      <c r="E11" s="52" t="n">
        <f aca="false">'Raw Data Consolidated'!E127 +'Raw Data Consolidated'!E143 + 'Raw Data Consolidated'!E147</f>
        <v>1957818</v>
      </c>
      <c r="F11" s="52" t="n">
        <f aca="false">'Raw Data Consolidated'!F127 +'Raw Data Consolidated'!F143 + 'Raw Data Consolidated'!F147</f>
        <v>18719</v>
      </c>
      <c r="G11" s="52" t="n">
        <f aca="false">'Raw Data Consolidated'!G127 +'Raw Data Consolidated'!G143 + 'Raw Data Consolidated'!G147</f>
        <v>15345</v>
      </c>
      <c r="H11" s="52" t="n">
        <f aca="false">'Raw Data Consolidated'!H127 +'Raw Data Consolidated'!H143 + 'Raw Data Consolidated'!H147</f>
        <v>35431.4</v>
      </c>
      <c r="I11" s="52" t="n">
        <f aca="false">'Raw Data Consolidated'!I127 +'Raw Data Consolidated'!I143 + 'Raw Data Consolidated'!I147</f>
        <v>731575.46</v>
      </c>
      <c r="J11" s="52" t="n">
        <f aca="false">'Raw Data Consolidated'!J127 +'Raw Data Consolidated'!J143 + 'Raw Data Consolidated'!J147</f>
        <v>1312064.08</v>
      </c>
      <c r="K11" s="52" t="n">
        <f aca="false">'Raw Data Consolidated'!K127 +'Raw Data Consolidated'!K143 + 'Raw Data Consolidated'!K147</f>
        <v>6936595.06</v>
      </c>
      <c r="L11" s="52" t="n">
        <f aca="false">'Raw Data Consolidated'!L127 +'Raw Data Consolidated'!L143 + 'Raw Data Consolidated'!L147</f>
        <v>0</v>
      </c>
      <c r="M11" s="52" t="n">
        <f aca="false">'Raw Data Consolidated'!M127 +'Raw Data Consolidated'!M143 + 'Raw Data Consolidated'!M147</f>
        <v>8090953.24</v>
      </c>
      <c r="N11" s="53" t="n">
        <f aca="false">SUM(B11:M11)</f>
        <v>19098501.24</v>
      </c>
    </row>
    <row r="12" customFormat="false" ht="15" hidden="false" customHeight="false" outlineLevel="0" collapsed="false">
      <c r="A12" s="64" t="s">
        <v>116</v>
      </c>
      <c r="B12" s="52" t="n">
        <f aca="false">SUMIFS('GSTR-2A By Vendor'!$S:$S, 'GSTR-2A By Vendor'!$B:$B, B$1, 'GSTR-2A By Vendor'!$H:$H, "N", 'GSTR-2A By Vendor'!$AA:$AA, "N")</f>
        <v>0</v>
      </c>
      <c r="C12" s="52" t="n">
        <f aca="false">SUMIFS('GSTR-2A By Vendor'!$S:$S, 'GSTR-2A By Vendor'!$B:$B, C$1, 'GSTR-2A By Vendor'!$H:$H, "N", 'GSTR-2A By Vendor'!$AA:$AA, "N")</f>
        <v>0</v>
      </c>
      <c r="D12" s="52" t="n">
        <f aca="false">SUMIFS('GSTR-2A By Vendor'!$S:$S, 'GSTR-2A By Vendor'!$B:$B, D$1, 'GSTR-2A By Vendor'!$H:$H, "N", 'GSTR-2A By Vendor'!$AA:$AA, "N")</f>
        <v>0</v>
      </c>
      <c r="E12" s="52" t="n">
        <f aca="false">SUMIFS('GSTR-2A By Vendor'!$S:$S, 'GSTR-2A By Vendor'!$B:$B, E$1, 'GSTR-2A By Vendor'!$H:$H, "N", 'GSTR-2A By Vendor'!$AA:$AA, "N")</f>
        <v>18436.14</v>
      </c>
      <c r="F12" s="52" t="n">
        <f aca="false">SUMIFS('GSTR-2A By Vendor'!$S:$S, 'GSTR-2A By Vendor'!$B:$B, F$1, 'GSTR-2A By Vendor'!$H:$H, "N", 'GSTR-2A By Vendor'!$AA:$AA, "N")</f>
        <v>21500.18</v>
      </c>
      <c r="G12" s="52" t="n">
        <f aca="false">SUMIFS('GSTR-2A By Vendor'!$S:$S, 'GSTR-2A By Vendor'!$B:$B, G$1, 'GSTR-2A By Vendor'!$H:$H, "N", 'GSTR-2A By Vendor'!$AA:$AA, "N")</f>
        <v>12691.68</v>
      </c>
      <c r="H12" s="52" t="n">
        <f aca="false">SUMIFS('GSTR-2A By Vendor'!$S:$S, 'GSTR-2A By Vendor'!$B:$B, H$1, 'GSTR-2A By Vendor'!$H:$H, "N", 'GSTR-2A By Vendor'!$AA:$AA, "N")</f>
        <v>61183.5</v>
      </c>
      <c r="I12" s="52" t="n">
        <f aca="false">SUMIFS('GSTR-2A By Vendor'!$S:$S, 'GSTR-2A By Vendor'!$B:$B, I$1, 'GSTR-2A By Vendor'!$H:$H, "N", 'GSTR-2A By Vendor'!$AA:$AA, "N")</f>
        <v>729073.35</v>
      </c>
      <c r="J12" s="52" t="n">
        <f aca="false">SUMIFS('GSTR-2A By Vendor'!$S:$S, 'GSTR-2A By Vendor'!$B:$B, J$1, 'GSTR-2A By Vendor'!$H:$H, "N", 'GSTR-2A By Vendor'!$AA:$AA, "N")</f>
        <v>1301269.18</v>
      </c>
      <c r="K12" s="52" t="n">
        <f aca="false">SUMIFS('GSTR-2A By Vendor'!$S:$S, 'GSTR-2A By Vendor'!$B:$B, K$1, 'GSTR-2A By Vendor'!$H:$H, "N", 'GSTR-2A By Vendor'!$AA:$AA, "N")</f>
        <v>6991654.05</v>
      </c>
      <c r="L12" s="52" t="n">
        <f aca="false">SUMIFS('GSTR-2A By Vendor'!$S:$S, 'GSTR-2A By Vendor'!$B:$B, L$1, 'GSTR-2A By Vendor'!$H:$H, "N", 'GSTR-2A By Vendor'!$AA:$AA, "N")</f>
        <v>8911685.92</v>
      </c>
      <c r="M12" s="52" t="n">
        <f aca="false">SUMIFS('GSTR-2A By Vendor'!$S:$S, 'GSTR-2A By Vendor'!$B:$B, M$1, 'GSTR-2A By Vendor'!$H:$H, "N", 'GSTR-2A By Vendor'!$AA:$AA, "N")</f>
        <v>7923420.1</v>
      </c>
      <c r="N12" s="53" t="n">
        <f aca="false">SUM(B12:M12)</f>
        <v>25970914.1</v>
      </c>
    </row>
    <row r="13" customFormat="false" ht="15" hidden="false" customHeight="false" outlineLevel="0" collapsed="false">
      <c r="A13" s="65" t="s">
        <v>99</v>
      </c>
      <c r="B13" s="66" t="n">
        <f aca="false">B11-B12</f>
        <v>0</v>
      </c>
      <c r="C13" s="66" t="n">
        <f aca="false">C11-C12</f>
        <v>0</v>
      </c>
      <c r="D13" s="66" t="n">
        <f aca="false">D11-D12</f>
        <v>0</v>
      </c>
      <c r="E13" s="66" t="n">
        <f aca="false">(E11-E12)</f>
        <v>1939381.86</v>
      </c>
      <c r="F13" s="66" t="n">
        <f aca="false">(F11-F12)</f>
        <v>-2781.18</v>
      </c>
      <c r="G13" s="66" t="n">
        <f aca="false">(G11-G12)</f>
        <v>2653.32</v>
      </c>
      <c r="H13" s="66" t="n">
        <f aca="false">(H11-H12)</f>
        <v>-25752.1</v>
      </c>
      <c r="I13" s="66" t="n">
        <f aca="false">(I11-I12)</f>
        <v>2502.10999999987</v>
      </c>
      <c r="J13" s="66" t="n">
        <f aca="false">(J11-J12)</f>
        <v>10794.9000000001</v>
      </c>
      <c r="K13" s="66" t="n">
        <f aca="false">(K11-K12)</f>
        <v>-55058.9900000002</v>
      </c>
      <c r="L13" s="66" t="n">
        <f aca="false">(L11-L12)</f>
        <v>-8911685.92</v>
      </c>
      <c r="M13" s="66" t="n">
        <f aca="false">(M11-M12)</f>
        <v>167533.140000002</v>
      </c>
      <c r="N13" s="67" t="n">
        <f aca="false">SUM(B13:M13)</f>
        <v>-6872412.86</v>
      </c>
    </row>
    <row r="14" customFormat="false" ht="8.1" hidden="false" customHeight="true" outlineLevel="0" collapsed="false">
      <c r="A14" s="68"/>
      <c r="B14" s="47"/>
      <c r="C14" s="47"/>
      <c r="D14" s="47"/>
      <c r="E14" s="47"/>
      <c r="F14" s="47"/>
      <c r="G14" s="47"/>
      <c r="H14" s="47"/>
      <c r="I14" s="47"/>
      <c r="J14" s="47"/>
      <c r="K14" s="47"/>
      <c r="L14" s="47"/>
      <c r="M14" s="47"/>
      <c r="N14" s="69"/>
    </row>
    <row r="15" customFormat="false" ht="15" hidden="false" customHeight="false" outlineLevel="0" collapsed="false">
      <c r="A15" s="64" t="s">
        <v>117</v>
      </c>
      <c r="B15" s="52" t="n">
        <f aca="false">'Raw Data Consolidated'!B128 + 'Raw Data Consolidated'!B144 + 'Raw Data Consolidated'!B148</f>
        <v>0</v>
      </c>
      <c r="C15" s="52" t="n">
        <f aca="false">'Raw Data Consolidated'!C128 + 'Raw Data Consolidated'!C144 + 'Raw Data Consolidated'!C148</f>
        <v>0</v>
      </c>
      <c r="D15" s="52" t="n">
        <f aca="false">'Raw Data Consolidated'!D128 + 'Raw Data Consolidated'!D144 + 'Raw Data Consolidated'!D148</f>
        <v>0</v>
      </c>
      <c r="E15" s="52" t="n">
        <f aca="false">'Raw Data Consolidated'!E128 + 'Raw Data Consolidated'!E144 + 'Raw Data Consolidated'!E148</f>
        <v>0</v>
      </c>
      <c r="F15" s="52" t="n">
        <f aca="false">'Raw Data Consolidated'!F128 + 'Raw Data Consolidated'!F144 + 'Raw Data Consolidated'!F148</f>
        <v>0</v>
      </c>
      <c r="G15" s="52" t="n">
        <f aca="false">'Raw Data Consolidated'!G128 + 'Raw Data Consolidated'!G144 + 'Raw Data Consolidated'!G148</f>
        <v>0</v>
      </c>
      <c r="H15" s="52" t="n">
        <f aca="false">'Raw Data Consolidated'!H128 + 'Raw Data Consolidated'!H144 + 'Raw Data Consolidated'!H148</f>
        <v>0</v>
      </c>
      <c r="I15" s="52" t="n">
        <f aca="false">'Raw Data Consolidated'!I128 + 'Raw Data Consolidated'!I144 + 'Raw Data Consolidated'!I148</f>
        <v>0</v>
      </c>
      <c r="J15" s="52" t="n">
        <f aca="false">'Raw Data Consolidated'!J128 + 'Raw Data Consolidated'!J144 + 'Raw Data Consolidated'!J148</f>
        <v>0</v>
      </c>
      <c r="K15" s="52" t="n">
        <f aca="false">'Raw Data Consolidated'!K128 + 'Raw Data Consolidated'!K144 + 'Raw Data Consolidated'!K148</f>
        <v>0</v>
      </c>
      <c r="L15" s="52" t="n">
        <f aca="false">'Raw Data Consolidated'!L128 + 'Raw Data Consolidated'!L144 + 'Raw Data Consolidated'!L148</f>
        <v>0</v>
      </c>
      <c r="M15" s="52" t="n">
        <f aca="false">'Raw Data Consolidated'!M128 + 'Raw Data Consolidated'!M144 + 'Raw Data Consolidated'!M148</f>
        <v>0</v>
      </c>
      <c r="N15" s="53" t="n">
        <f aca="false">SUM(B15:M15)</f>
        <v>0</v>
      </c>
    </row>
    <row r="16" customFormat="false" ht="15" hidden="false" customHeight="false" outlineLevel="0" collapsed="false">
      <c r="A16" s="64" t="s">
        <v>118</v>
      </c>
      <c r="B16" s="52" t="n">
        <f aca="false">SUMIFS('GSTR-2A By Vendor'!$T:$T, 'GSTR-2A By Vendor'!$B:$B, B$1, 'GSTR-2A By Vendor'!$H:$H, "N", 'GSTR-2A By Vendor'!$AA:$AA, "N")</f>
        <v>0</v>
      </c>
      <c r="C16" s="52" t="n">
        <f aca="false">SUMIFS('GSTR-2A By Vendor'!$T:$T, 'GSTR-2A By Vendor'!$B:$B, C$1, 'GSTR-2A By Vendor'!$H:$H, "N", 'GSTR-2A By Vendor'!$AA:$AA, "N")</f>
        <v>0</v>
      </c>
      <c r="D16" s="52" t="n">
        <f aca="false">SUMIFS('GSTR-2A By Vendor'!$T:$T, 'GSTR-2A By Vendor'!$B:$B, D$1, 'GSTR-2A By Vendor'!$H:$H, "N", 'GSTR-2A By Vendor'!$AA:$AA, "N")</f>
        <v>0</v>
      </c>
      <c r="E16" s="52" t="n">
        <f aca="false">SUMIFS('GSTR-2A By Vendor'!$T:$T, 'GSTR-2A By Vendor'!$B:$B, E$1, 'GSTR-2A By Vendor'!$H:$H, "N", 'GSTR-2A By Vendor'!$AA:$AA, "N")</f>
        <v>0</v>
      </c>
      <c r="F16" s="52" t="n">
        <f aca="false">SUMIFS('GSTR-2A By Vendor'!$T:$T, 'GSTR-2A By Vendor'!$B:$B, F$1, 'GSTR-2A By Vendor'!$H:$H, "N", 'GSTR-2A By Vendor'!$AA:$AA, "N")</f>
        <v>0</v>
      </c>
      <c r="G16" s="52" t="n">
        <f aca="false">SUMIFS('GSTR-2A By Vendor'!$T:$T, 'GSTR-2A By Vendor'!$B:$B, G$1, 'GSTR-2A By Vendor'!$H:$H, "N", 'GSTR-2A By Vendor'!$AA:$AA, "N")</f>
        <v>0</v>
      </c>
      <c r="H16" s="52" t="n">
        <f aca="false">SUMIFS('GSTR-2A By Vendor'!$T:$T, 'GSTR-2A By Vendor'!$B:$B, H$1, 'GSTR-2A By Vendor'!$H:$H, "N", 'GSTR-2A By Vendor'!$AA:$AA, "N")</f>
        <v>0</v>
      </c>
      <c r="I16" s="52" t="n">
        <f aca="false">SUMIFS('GSTR-2A By Vendor'!$T:$T, 'GSTR-2A By Vendor'!$B:$B, I$1, 'GSTR-2A By Vendor'!$H:$H, "N", 'GSTR-2A By Vendor'!$AA:$AA, "N")</f>
        <v>0</v>
      </c>
      <c r="J16" s="52" t="n">
        <f aca="false">SUMIFS('GSTR-2A By Vendor'!$T:$T, 'GSTR-2A By Vendor'!$B:$B, J$1, 'GSTR-2A By Vendor'!$H:$H, "N", 'GSTR-2A By Vendor'!$AA:$AA, "N")</f>
        <v>0</v>
      </c>
      <c r="K16" s="52" t="n">
        <f aca="false">SUMIFS('GSTR-2A By Vendor'!$T:$T, 'GSTR-2A By Vendor'!$B:$B, K$1, 'GSTR-2A By Vendor'!$H:$H, "N", 'GSTR-2A By Vendor'!$AA:$AA, "N")</f>
        <v>0</v>
      </c>
      <c r="L16" s="52" t="n">
        <f aca="false">SUMIFS('GSTR-2A By Vendor'!$T:$T, 'GSTR-2A By Vendor'!$B:$B, L$1, 'GSTR-2A By Vendor'!$H:$H, "N", 'GSTR-2A By Vendor'!$AA:$AA, "N")</f>
        <v>0</v>
      </c>
      <c r="M16" s="52" t="n">
        <f aca="false">SUMIFS('GSTR-2A By Vendor'!$T:$T, 'GSTR-2A By Vendor'!$B:$B, M$1, 'GSTR-2A By Vendor'!$H:$H, "N", 'GSTR-2A By Vendor'!$AA:$AA, "N")</f>
        <v>0</v>
      </c>
      <c r="N16" s="53" t="n">
        <f aca="false">SUM(B16:M16)</f>
        <v>0</v>
      </c>
    </row>
    <row r="17" customFormat="false" ht="15.75" hidden="false" customHeight="true" outlineLevel="0" collapsed="false">
      <c r="A17" s="70" t="s">
        <v>102</v>
      </c>
      <c r="B17" s="71" t="n">
        <f aca="false">B15-B16</f>
        <v>0</v>
      </c>
      <c r="C17" s="71" t="n">
        <f aca="false">C15-C16</f>
        <v>0</v>
      </c>
      <c r="D17" s="71" t="n">
        <f aca="false">D15-D16</f>
        <v>0</v>
      </c>
      <c r="E17" s="71" t="n">
        <f aca="false">(E15-E16)</f>
        <v>0</v>
      </c>
      <c r="F17" s="71" t="n">
        <f aca="false">(F15-F16)</f>
        <v>0</v>
      </c>
      <c r="G17" s="71" t="n">
        <f aca="false">(G15-G16)</f>
        <v>0</v>
      </c>
      <c r="H17" s="71" t="n">
        <f aca="false">(H15-H16)</f>
        <v>0</v>
      </c>
      <c r="I17" s="71" t="n">
        <f aca="false">(I15-I16)</f>
        <v>0</v>
      </c>
      <c r="J17" s="71" t="n">
        <f aca="false">(J15-J16)</f>
        <v>0</v>
      </c>
      <c r="K17" s="71" t="n">
        <f aca="false">(K15-K16)</f>
        <v>0</v>
      </c>
      <c r="L17" s="71" t="n">
        <f aca="false">(L15-L16)</f>
        <v>0</v>
      </c>
      <c r="M17" s="71" t="n">
        <f aca="false">(M15-M16)</f>
        <v>0</v>
      </c>
      <c r="N17" s="72" t="n">
        <f aca="false">SUM(B17:M17)</f>
        <v>0</v>
      </c>
    </row>
    <row r="18" customFormat="false" ht="15.75" hidden="false" customHeight="true" outlineLevel="0" collapsed="false"/>
    <row r="19" customFormat="false" ht="15" hidden="false" customHeight="false" outlineLevel="0" collapsed="false">
      <c r="A19" s="76" t="s">
        <v>119</v>
      </c>
      <c r="B19" s="76"/>
      <c r="C19" s="76"/>
      <c r="D19" s="76"/>
      <c r="E19" s="76"/>
      <c r="F19" s="76"/>
      <c r="G19" s="76"/>
      <c r="H19" s="76"/>
      <c r="I19" s="76"/>
      <c r="J19" s="76"/>
      <c r="K19" s="76"/>
      <c r="L19" s="76"/>
      <c r="M19" s="76"/>
      <c r="N19" s="76"/>
    </row>
    <row r="20" customFormat="false" ht="15" hidden="false" customHeight="false" outlineLevel="0" collapsed="false">
      <c r="A20" s="77" t="s">
        <v>111</v>
      </c>
      <c r="B20" s="52" t="n">
        <f aca="false">'Raw Data Consolidated'!B115 + 'Raw Data Consolidated'!B117</f>
        <v>0</v>
      </c>
      <c r="C20" s="52" t="n">
        <f aca="false">'Raw Data Consolidated'!C115 + 'Raw Data Consolidated'!C117</f>
        <v>0</v>
      </c>
      <c r="D20" s="52" t="n">
        <f aca="false">'Raw Data Consolidated'!D115 + 'Raw Data Consolidated'!D117</f>
        <v>0</v>
      </c>
      <c r="E20" s="52" t="n">
        <f aca="false">'Raw Data Consolidated'!E115 + 'Raw Data Consolidated'!E117</f>
        <v>0</v>
      </c>
      <c r="F20" s="52" t="n">
        <f aca="false">'Raw Data Consolidated'!F115 + 'Raw Data Consolidated'!F117</f>
        <v>0</v>
      </c>
      <c r="G20" s="52" t="n">
        <f aca="false">'Raw Data Consolidated'!G115 + 'Raw Data Consolidated'!G117</f>
        <v>0</v>
      </c>
      <c r="H20" s="52" t="n">
        <f aca="false">'Raw Data Consolidated'!H115 + 'Raw Data Consolidated'!H117</f>
        <v>0</v>
      </c>
      <c r="I20" s="52" t="n">
        <f aca="false">'Raw Data Consolidated'!I115 + 'Raw Data Consolidated'!I117</f>
        <v>0</v>
      </c>
      <c r="J20" s="52" t="n">
        <f aca="false">'Raw Data Consolidated'!J115 + 'Raw Data Consolidated'!J117</f>
        <v>0</v>
      </c>
      <c r="K20" s="52" t="n">
        <f aca="false">'Raw Data Consolidated'!K115 + 'Raw Data Consolidated'!K117</f>
        <v>0</v>
      </c>
      <c r="L20" s="52" t="n">
        <f aca="false">'Raw Data Consolidated'!L115 + 'Raw Data Consolidated'!L117</f>
        <v>0</v>
      </c>
      <c r="M20" s="52" t="n">
        <f aca="false">'Raw Data Consolidated'!M115 + 'Raw Data Consolidated'!M117</f>
        <v>0</v>
      </c>
      <c r="N20" s="53" t="n">
        <f aca="false">SUM(B20:M20)</f>
        <v>0</v>
      </c>
    </row>
    <row r="21" customFormat="false" ht="15" hidden="false" customHeight="false" outlineLevel="0" collapsed="false">
      <c r="A21" s="77" t="s">
        <v>112</v>
      </c>
      <c r="B21" s="52" t="n">
        <f aca="false">'Raw Data Consolidated'!B108</f>
        <v>0</v>
      </c>
      <c r="C21" s="52" t="n">
        <f aca="false">'Raw Data Consolidated'!C108</f>
        <v>0</v>
      </c>
      <c r="D21" s="52" t="n">
        <f aca="false">'Raw Data Consolidated'!D108</f>
        <v>0</v>
      </c>
      <c r="E21" s="52" t="n">
        <f aca="false">'Raw Data Consolidated'!E108</f>
        <v>0</v>
      </c>
      <c r="F21" s="52" t="n">
        <f aca="false">'Raw Data Consolidated'!F108</f>
        <v>0</v>
      </c>
      <c r="G21" s="52" t="n">
        <f aca="false">'Raw Data Consolidated'!G108</f>
        <v>0</v>
      </c>
      <c r="H21" s="52" t="n">
        <f aca="false">'Raw Data Consolidated'!H108</f>
        <v>0</v>
      </c>
      <c r="I21" s="52" t="n">
        <f aca="false">'Raw Data Consolidated'!I108</f>
        <v>0</v>
      </c>
      <c r="J21" s="52" t="n">
        <f aca="false">'Raw Data Consolidated'!J108</f>
        <v>0</v>
      </c>
      <c r="K21" s="52" t="n">
        <f aca="false">'Raw Data Consolidated'!K108</f>
        <v>0</v>
      </c>
      <c r="L21" s="52" t="n">
        <f aca="false">'Raw Data Consolidated'!L108</f>
        <v>0</v>
      </c>
      <c r="M21" s="52" t="n">
        <f aca="false">'Raw Data Consolidated'!M108</f>
        <v>0</v>
      </c>
      <c r="N21" s="53" t="n">
        <f aca="false">SUM(B21:M21)</f>
        <v>0</v>
      </c>
    </row>
    <row r="22" customFormat="false" ht="15" hidden="false" customHeight="false" outlineLevel="0" collapsed="false">
      <c r="A22" s="78" t="s">
        <v>93</v>
      </c>
      <c r="B22" s="66" t="n">
        <f aca="false">B20-B21</f>
        <v>0</v>
      </c>
      <c r="C22" s="66" t="n">
        <f aca="false">C20-C21</f>
        <v>0</v>
      </c>
      <c r="D22" s="66" t="n">
        <f aca="false">D20-D21</f>
        <v>0</v>
      </c>
      <c r="E22" s="66" t="n">
        <f aca="false">(E20-E21)</f>
        <v>0</v>
      </c>
      <c r="F22" s="66" t="n">
        <f aca="false">(F20-F21)</f>
        <v>0</v>
      </c>
      <c r="G22" s="66" t="n">
        <f aca="false">(G20-G21)</f>
        <v>0</v>
      </c>
      <c r="H22" s="66" t="n">
        <f aca="false">(H20-H21)</f>
        <v>0</v>
      </c>
      <c r="I22" s="66" t="n">
        <f aca="false">(I20-I21)</f>
        <v>0</v>
      </c>
      <c r="J22" s="66" t="n">
        <f aca="false">(J20-J21)</f>
        <v>0</v>
      </c>
      <c r="K22" s="66" t="n">
        <f aca="false">(K20-K21)</f>
        <v>0</v>
      </c>
      <c r="L22" s="66" t="n">
        <f aca="false">(L20-L21)</f>
        <v>0</v>
      </c>
      <c r="M22" s="66" t="n">
        <f aca="false">(M20-M21)</f>
        <v>0</v>
      </c>
      <c r="N22" s="67" t="n">
        <f aca="false">SUM(B22:M22)</f>
        <v>0</v>
      </c>
    </row>
    <row r="23" customFormat="false" ht="8.1" hidden="false" customHeight="true" outlineLevel="0" collapsed="false">
      <c r="A23" s="47"/>
      <c r="B23" s="77"/>
      <c r="C23" s="47"/>
      <c r="D23" s="47"/>
      <c r="E23" s="47"/>
      <c r="F23" s="47"/>
      <c r="G23" s="47"/>
      <c r="H23" s="47"/>
      <c r="I23" s="47"/>
      <c r="J23" s="47"/>
      <c r="K23" s="47"/>
      <c r="L23" s="47"/>
      <c r="M23" s="47"/>
      <c r="N23" s="69"/>
    </row>
    <row r="24" customFormat="false" ht="15" hidden="false" customHeight="false" outlineLevel="0" collapsed="false">
      <c r="A24" s="77" t="s">
        <v>113</v>
      </c>
      <c r="B24" s="52" t="n">
        <f aca="false">'Raw Data Consolidated'!B118</f>
        <v>0</v>
      </c>
      <c r="C24" s="52" t="n">
        <f aca="false">'Raw Data Consolidated'!C118</f>
        <v>0</v>
      </c>
      <c r="D24" s="52" t="n">
        <f aca="false">'Raw Data Consolidated'!D118</f>
        <v>0</v>
      </c>
      <c r="E24" s="52" t="n">
        <f aca="false">'Raw Data Consolidated'!E118</f>
        <v>3960</v>
      </c>
      <c r="F24" s="52" t="n">
        <f aca="false">'Raw Data Consolidated'!F118</f>
        <v>35264</v>
      </c>
      <c r="G24" s="52" t="n">
        <f aca="false">'Raw Data Consolidated'!G118</f>
        <v>34005</v>
      </c>
      <c r="H24" s="52" t="n">
        <f aca="false">'Raw Data Consolidated'!H118</f>
        <v>0</v>
      </c>
      <c r="I24" s="52" t="n">
        <f aca="false">'Raw Data Consolidated'!I118</f>
        <v>2631663.4</v>
      </c>
      <c r="J24" s="52" t="n">
        <f aca="false">'Raw Data Consolidated'!J118</f>
        <v>1516885.26</v>
      </c>
      <c r="K24" s="52" t="n">
        <f aca="false">'Raw Data Consolidated'!K118</f>
        <v>5301749.99</v>
      </c>
      <c r="L24" s="52" t="n">
        <f aca="false">'Raw Data Consolidated'!L118</f>
        <v>1882882.92</v>
      </c>
      <c r="M24" s="52" t="n">
        <f aca="false">'Raw Data Consolidated'!M118</f>
        <v>1256572.39</v>
      </c>
      <c r="N24" s="53" t="n">
        <f aca="false">SUM(B24:M24)</f>
        <v>12662982.96</v>
      </c>
    </row>
    <row r="25" customFormat="false" ht="15" hidden="false" customHeight="false" outlineLevel="0" collapsed="false">
      <c r="A25" s="77" t="s">
        <v>114</v>
      </c>
      <c r="B25" s="52" t="n">
        <f aca="false">'Raw Data Consolidated'!B109</f>
        <v>0</v>
      </c>
      <c r="C25" s="52" t="n">
        <f aca="false">'Raw Data Consolidated'!C109</f>
        <v>0</v>
      </c>
      <c r="D25" s="52" t="n">
        <f aca="false">'Raw Data Consolidated'!D109</f>
        <v>0</v>
      </c>
      <c r="E25" s="52" t="n">
        <f aca="false">'Raw Data Consolidated'!E109</f>
        <v>3960</v>
      </c>
      <c r="F25" s="52" t="n">
        <f aca="false">'Raw Data Consolidated'!F109</f>
        <v>35264</v>
      </c>
      <c r="G25" s="52" t="n">
        <f aca="false">'Raw Data Consolidated'!G109</f>
        <v>34005</v>
      </c>
      <c r="H25" s="52" t="n">
        <f aca="false">'Raw Data Consolidated'!H109</f>
        <v>0</v>
      </c>
      <c r="I25" s="52" t="n">
        <f aca="false">'Raw Data Consolidated'!I109</f>
        <v>2631663.4</v>
      </c>
      <c r="J25" s="52" t="n">
        <f aca="false">'Raw Data Consolidated'!J109</f>
        <v>1516885.26</v>
      </c>
      <c r="K25" s="52" t="n">
        <f aca="false">'Raw Data Consolidated'!K109</f>
        <v>5301749.99</v>
      </c>
      <c r="L25" s="52" t="n">
        <f aca="false">'Raw Data Consolidated'!L109</f>
        <v>1882882.92</v>
      </c>
      <c r="M25" s="52" t="n">
        <f aca="false">'Raw Data Consolidated'!M109</f>
        <v>1256572.39</v>
      </c>
      <c r="N25" s="53" t="n">
        <f aca="false">SUM(B25:M25)</f>
        <v>12662982.96</v>
      </c>
    </row>
    <row r="26" customFormat="false" ht="15" hidden="false" customHeight="false" outlineLevel="0" collapsed="false">
      <c r="A26" s="78" t="s">
        <v>96</v>
      </c>
      <c r="B26" s="66" t="n">
        <f aca="false">B24-B25</f>
        <v>0</v>
      </c>
      <c r="C26" s="66" t="n">
        <f aca="false">C24-C25</f>
        <v>0</v>
      </c>
      <c r="D26" s="66" t="n">
        <f aca="false">D24-D25</f>
        <v>0</v>
      </c>
      <c r="E26" s="66" t="n">
        <f aca="false">(E24-E25)</f>
        <v>0</v>
      </c>
      <c r="F26" s="66" t="n">
        <f aca="false">(F24-F25)</f>
        <v>0</v>
      </c>
      <c r="G26" s="66" t="n">
        <f aca="false">(G24-G25)</f>
        <v>0</v>
      </c>
      <c r="H26" s="66" t="n">
        <f aca="false">(H24-H25)</f>
        <v>0</v>
      </c>
      <c r="I26" s="66" t="n">
        <f aca="false">(I24-I25)</f>
        <v>0</v>
      </c>
      <c r="J26" s="66" t="n">
        <f aca="false">(J24-J25)</f>
        <v>0</v>
      </c>
      <c r="K26" s="66" t="n">
        <f aca="false">(K24-K25)</f>
        <v>0</v>
      </c>
      <c r="L26" s="66" t="n">
        <f aca="false">(L24-L25)</f>
        <v>0</v>
      </c>
      <c r="M26" s="66" t="n">
        <f aca="false">(M24-M25)</f>
        <v>0</v>
      </c>
      <c r="N26" s="67" t="n">
        <f aca="false">SUM(B26:M26)</f>
        <v>0</v>
      </c>
    </row>
    <row r="27" customFormat="false" ht="8.1" hidden="false" customHeight="true" outlineLevel="0" collapsed="false">
      <c r="A27" s="47"/>
      <c r="B27" s="77"/>
      <c r="C27" s="47"/>
      <c r="D27" s="47"/>
      <c r="E27" s="47"/>
      <c r="F27" s="47"/>
      <c r="G27" s="47"/>
      <c r="H27" s="47"/>
      <c r="I27" s="47"/>
      <c r="J27" s="47"/>
      <c r="K27" s="47"/>
      <c r="L27" s="47"/>
      <c r="M27" s="47"/>
      <c r="N27" s="69"/>
    </row>
    <row r="28" customFormat="false" ht="15" hidden="false" customHeight="false" outlineLevel="0" collapsed="false">
      <c r="A28" s="77" t="s">
        <v>115</v>
      </c>
      <c r="B28" s="52" t="n">
        <f aca="false">'Raw Data Consolidated'!B119</f>
        <v>0</v>
      </c>
      <c r="C28" s="52" t="n">
        <f aca="false">'Raw Data Consolidated'!C119</f>
        <v>0</v>
      </c>
      <c r="D28" s="52" t="n">
        <f aca="false">'Raw Data Consolidated'!D119</f>
        <v>0</v>
      </c>
      <c r="E28" s="52" t="n">
        <f aca="false">'Raw Data Consolidated'!E119</f>
        <v>3960</v>
      </c>
      <c r="F28" s="52" t="n">
        <f aca="false">'Raw Data Consolidated'!F119</f>
        <v>35264</v>
      </c>
      <c r="G28" s="52" t="n">
        <f aca="false">'Raw Data Consolidated'!G119</f>
        <v>34005</v>
      </c>
      <c r="H28" s="52" t="n">
        <f aca="false">'Raw Data Consolidated'!H119</f>
        <v>0</v>
      </c>
      <c r="I28" s="52" t="n">
        <f aca="false">'Raw Data Consolidated'!I119</f>
        <v>2631663.4</v>
      </c>
      <c r="J28" s="52" t="n">
        <f aca="false">'Raw Data Consolidated'!J119</f>
        <v>1516885.26</v>
      </c>
      <c r="K28" s="52" t="n">
        <f aca="false">'Raw Data Consolidated'!K119</f>
        <v>5301749.99</v>
      </c>
      <c r="L28" s="52" t="n">
        <f aca="false">'Raw Data Consolidated'!L119</f>
        <v>1882882.92</v>
      </c>
      <c r="M28" s="52" t="n">
        <f aca="false">'Raw Data Consolidated'!M119</f>
        <v>1256572.39</v>
      </c>
      <c r="N28" s="53" t="n">
        <f aca="false">SUM(B28:M28)</f>
        <v>12662982.96</v>
      </c>
    </row>
    <row r="29" customFormat="false" ht="15" hidden="false" customHeight="false" outlineLevel="0" collapsed="false">
      <c r="A29" s="77" t="s">
        <v>116</v>
      </c>
      <c r="B29" s="52" t="n">
        <f aca="false">'Raw Data Consolidated'!B110</f>
        <v>0</v>
      </c>
      <c r="C29" s="52" t="n">
        <f aca="false">'Raw Data Consolidated'!C110</f>
        <v>0</v>
      </c>
      <c r="D29" s="52" t="n">
        <f aca="false">'Raw Data Consolidated'!D110</f>
        <v>0</v>
      </c>
      <c r="E29" s="52" t="n">
        <f aca="false">'Raw Data Consolidated'!E110</f>
        <v>3960</v>
      </c>
      <c r="F29" s="52" t="n">
        <f aca="false">'Raw Data Consolidated'!F110</f>
        <v>35264</v>
      </c>
      <c r="G29" s="52" t="n">
        <f aca="false">'Raw Data Consolidated'!G110</f>
        <v>34005</v>
      </c>
      <c r="H29" s="52" t="n">
        <f aca="false">'Raw Data Consolidated'!H110</f>
        <v>0</v>
      </c>
      <c r="I29" s="52" t="n">
        <f aca="false">'Raw Data Consolidated'!I110</f>
        <v>2631663.4</v>
      </c>
      <c r="J29" s="52" t="n">
        <f aca="false">'Raw Data Consolidated'!J110</f>
        <v>1516885.26</v>
      </c>
      <c r="K29" s="52" t="n">
        <f aca="false">'Raw Data Consolidated'!K110</f>
        <v>5301749.99</v>
      </c>
      <c r="L29" s="52" t="n">
        <f aca="false">'Raw Data Consolidated'!L110</f>
        <v>1882882.92</v>
      </c>
      <c r="M29" s="52" t="n">
        <f aca="false">'Raw Data Consolidated'!M110</f>
        <v>1256572.39</v>
      </c>
      <c r="N29" s="53" t="n">
        <f aca="false">SUM(B29:M29)</f>
        <v>12662982.96</v>
      </c>
    </row>
    <row r="30" customFormat="false" ht="15" hidden="false" customHeight="false" outlineLevel="0" collapsed="false">
      <c r="A30" s="78" t="s">
        <v>99</v>
      </c>
      <c r="B30" s="66" t="n">
        <f aca="false">B28-B29</f>
        <v>0</v>
      </c>
      <c r="C30" s="66" t="n">
        <f aca="false">C28-C29</f>
        <v>0</v>
      </c>
      <c r="D30" s="66" t="n">
        <f aca="false">D28-D29</f>
        <v>0</v>
      </c>
      <c r="E30" s="66" t="n">
        <f aca="false">(E28-E29)</f>
        <v>0</v>
      </c>
      <c r="F30" s="66" t="n">
        <f aca="false">(F28-F29)</f>
        <v>0</v>
      </c>
      <c r="G30" s="66" t="n">
        <f aca="false">(G28-G29)</f>
        <v>0</v>
      </c>
      <c r="H30" s="66" t="n">
        <f aca="false">(H28-H29)</f>
        <v>0</v>
      </c>
      <c r="I30" s="66" t="n">
        <f aca="false">(I28-I29)</f>
        <v>0</v>
      </c>
      <c r="J30" s="66" t="n">
        <f aca="false">(J28-J29)</f>
        <v>0</v>
      </c>
      <c r="K30" s="66" t="n">
        <f aca="false">(K28-K29)</f>
        <v>0</v>
      </c>
      <c r="L30" s="66" t="n">
        <f aca="false">(L28-L29)</f>
        <v>0</v>
      </c>
      <c r="M30" s="66" t="n">
        <f aca="false">(M28-M29)</f>
        <v>0</v>
      </c>
      <c r="N30" s="67" t="n">
        <f aca="false">SUM(B30:M30)</f>
        <v>0</v>
      </c>
    </row>
    <row r="31" customFormat="false" ht="8.1" hidden="false" customHeight="true" outlineLevel="0" collapsed="false">
      <c r="A31" s="47"/>
      <c r="B31" s="77"/>
      <c r="C31" s="47"/>
      <c r="D31" s="47"/>
      <c r="E31" s="47"/>
      <c r="F31" s="47"/>
      <c r="G31" s="47"/>
      <c r="H31" s="47"/>
      <c r="I31" s="47"/>
      <c r="J31" s="47"/>
      <c r="K31" s="47"/>
      <c r="L31" s="47"/>
      <c r="M31" s="47"/>
      <c r="N31" s="69"/>
    </row>
    <row r="32" customFormat="false" ht="15" hidden="false" customHeight="false" outlineLevel="0" collapsed="false">
      <c r="A32" s="77" t="s">
        <v>117</v>
      </c>
      <c r="B32" s="52" t="n">
        <f aca="false">('Raw Data Consolidated'!B116+'Raw Data Consolidated'!B120)</f>
        <v>0</v>
      </c>
      <c r="C32" s="52" t="n">
        <f aca="false">('Raw Data Consolidated'!C116+'Raw Data Consolidated'!C120)</f>
        <v>0</v>
      </c>
      <c r="D32" s="52" t="n">
        <f aca="false">('Raw Data Consolidated'!D116+'Raw Data Consolidated'!D120)</f>
        <v>0</v>
      </c>
      <c r="E32" s="52" t="n">
        <f aca="false">('Raw Data Consolidated'!E116+'Raw Data Consolidated'!E120)</f>
        <v>0</v>
      </c>
      <c r="F32" s="52" t="n">
        <f aca="false">('Raw Data Consolidated'!F116+'Raw Data Consolidated'!F120)</f>
        <v>0</v>
      </c>
      <c r="G32" s="52" t="n">
        <f aca="false">('Raw Data Consolidated'!G116+'Raw Data Consolidated'!G120)</f>
        <v>0</v>
      </c>
      <c r="H32" s="52" t="n">
        <f aca="false">('Raw Data Consolidated'!H116+'Raw Data Consolidated'!H120)</f>
        <v>0</v>
      </c>
      <c r="I32" s="52" t="n">
        <f aca="false">('Raw Data Consolidated'!I116+'Raw Data Consolidated'!I120)</f>
        <v>0</v>
      </c>
      <c r="J32" s="52" t="n">
        <f aca="false">('Raw Data Consolidated'!J116+'Raw Data Consolidated'!J120)</f>
        <v>0</v>
      </c>
      <c r="K32" s="52" t="n">
        <f aca="false">('Raw Data Consolidated'!K116+'Raw Data Consolidated'!K120)</f>
        <v>0</v>
      </c>
      <c r="L32" s="52" t="n">
        <f aca="false">('Raw Data Consolidated'!L116+'Raw Data Consolidated'!L120)</f>
        <v>0</v>
      </c>
      <c r="M32" s="52" t="n">
        <f aca="false">('Raw Data Consolidated'!M116+'Raw Data Consolidated'!M120)</f>
        <v>0</v>
      </c>
      <c r="N32" s="53" t="n">
        <f aca="false">SUM(B32:M32)</f>
        <v>0</v>
      </c>
    </row>
    <row r="33" customFormat="false" ht="15" hidden="false" customHeight="false" outlineLevel="0" collapsed="false">
      <c r="A33" s="77" t="s">
        <v>118</v>
      </c>
      <c r="B33" s="52" t="n">
        <f aca="false">'Raw Data Consolidated'!B111</f>
        <v>0</v>
      </c>
      <c r="C33" s="52" t="n">
        <f aca="false">'Raw Data Consolidated'!C111</f>
        <v>0</v>
      </c>
      <c r="D33" s="52" t="n">
        <f aca="false">'Raw Data Consolidated'!D111</f>
        <v>0</v>
      </c>
      <c r="E33" s="52" t="n">
        <f aca="false">'Raw Data Consolidated'!E111</f>
        <v>0</v>
      </c>
      <c r="F33" s="52" t="n">
        <f aca="false">'Raw Data Consolidated'!F111</f>
        <v>0</v>
      </c>
      <c r="G33" s="52" t="n">
        <f aca="false">'Raw Data Consolidated'!G111</f>
        <v>0</v>
      </c>
      <c r="H33" s="52" t="n">
        <f aca="false">'Raw Data Consolidated'!H111</f>
        <v>0</v>
      </c>
      <c r="I33" s="52" t="n">
        <f aca="false">'Raw Data Consolidated'!I111</f>
        <v>0</v>
      </c>
      <c r="J33" s="52" t="n">
        <f aca="false">'Raw Data Consolidated'!J111</f>
        <v>0</v>
      </c>
      <c r="K33" s="52" t="n">
        <f aca="false">'Raw Data Consolidated'!K111</f>
        <v>0</v>
      </c>
      <c r="L33" s="52" t="n">
        <f aca="false">'Raw Data Consolidated'!L111</f>
        <v>0</v>
      </c>
      <c r="M33" s="52" t="n">
        <f aca="false">'Raw Data Consolidated'!M111</f>
        <v>0</v>
      </c>
      <c r="N33" s="53" t="n">
        <f aca="false">SUM(B33:M33)</f>
        <v>0</v>
      </c>
    </row>
    <row r="34" customFormat="false" ht="15.75" hidden="false" customHeight="true" outlineLevel="0" collapsed="false">
      <c r="A34" s="74" t="s">
        <v>102</v>
      </c>
      <c r="B34" s="71" t="n">
        <f aca="false">B32-B33</f>
        <v>0</v>
      </c>
      <c r="C34" s="71" t="n">
        <f aca="false">C32-C33</f>
        <v>0</v>
      </c>
      <c r="D34" s="71" t="n">
        <f aca="false">D32-D33</f>
        <v>0</v>
      </c>
      <c r="E34" s="71" t="n">
        <f aca="false">(E32-E33)</f>
        <v>0</v>
      </c>
      <c r="F34" s="71" t="n">
        <f aca="false">(F32-F33)</f>
        <v>0</v>
      </c>
      <c r="G34" s="71" t="n">
        <f aca="false">(G32-G33)</f>
        <v>0</v>
      </c>
      <c r="H34" s="71" t="n">
        <f aca="false">(H32-H33)</f>
        <v>0</v>
      </c>
      <c r="I34" s="71" t="n">
        <f aca="false">(I32-I33)</f>
        <v>0</v>
      </c>
      <c r="J34" s="71" t="n">
        <f aca="false">(J32-J33)</f>
        <v>0</v>
      </c>
      <c r="K34" s="71" t="n">
        <f aca="false">(K32-K33)</f>
        <v>0</v>
      </c>
      <c r="L34" s="71" t="n">
        <f aca="false">(L32-L33)</f>
        <v>0</v>
      </c>
      <c r="M34" s="71" t="n">
        <f aca="false">(M32-M33)</f>
        <v>0</v>
      </c>
      <c r="N34" s="72" t="n">
        <f aca="false">SUM(B34:M34)</f>
        <v>0</v>
      </c>
    </row>
  </sheetData>
  <mergeCells count="2">
    <mergeCell ref="A2:N2"/>
    <mergeCell ref="A19:N19"/>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K15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47" width="11"/>
    <col collapsed="false" customWidth="true" hidden="false" outlineLevel="0" max="2" min="2" style="47" width="14.14"/>
    <col collapsed="false" customWidth="true" hidden="false" outlineLevel="0" max="3" min="3" style="47" width="21.85"/>
    <col collapsed="false" customWidth="true" hidden="false" outlineLevel="0" max="4" min="4" style="47" width="15.28"/>
    <col collapsed="false" customWidth="true" hidden="false" outlineLevel="0" max="1025" min="5" style="47" width="9.14"/>
  </cols>
  <sheetData>
    <row r="1" customFormat="false" ht="15" hidden="false" customHeight="false" outlineLevel="0" collapsed="false">
      <c r="A1" s="2" t="s">
        <v>120</v>
      </c>
      <c r="B1" s="2"/>
      <c r="C1" s="2"/>
      <c r="D1" s="2"/>
      <c r="E1" s="2"/>
      <c r="F1" s="2"/>
      <c r="G1" s="2"/>
      <c r="H1" s="2"/>
      <c r="I1" s="2"/>
      <c r="J1" s="2"/>
    </row>
    <row r="2" customFormat="false" ht="15" hidden="false" customHeight="false" outlineLevel="0" collapsed="false">
      <c r="A2" s="79" t="s">
        <v>121</v>
      </c>
      <c r="B2" s="80" t="s">
        <v>122</v>
      </c>
      <c r="C2" s="80"/>
      <c r="D2" s="80"/>
      <c r="E2" s="80"/>
      <c r="F2" s="80"/>
      <c r="G2" s="80"/>
      <c r="H2" s="80"/>
      <c r="I2" s="80"/>
      <c r="J2" s="80"/>
    </row>
    <row r="3" customFormat="false" ht="15" hidden="false" customHeight="false" outlineLevel="0" collapsed="false">
      <c r="A3" s="81" t="n">
        <v>1</v>
      </c>
      <c r="B3" s="82" t="s">
        <v>123</v>
      </c>
      <c r="C3" s="82"/>
      <c r="D3" s="83" t="s">
        <v>124</v>
      </c>
      <c r="E3" s="83"/>
      <c r="F3" s="83"/>
      <c r="G3" s="83"/>
      <c r="H3" s="83"/>
      <c r="I3" s="83"/>
      <c r="J3" s="83"/>
    </row>
    <row r="4" customFormat="false" ht="15" hidden="false" customHeight="false" outlineLevel="0" collapsed="false">
      <c r="A4" s="81" t="n">
        <v>2</v>
      </c>
      <c r="B4" s="82" t="s">
        <v>125</v>
      </c>
      <c r="C4" s="82"/>
      <c r="D4" s="83" t="str">
        <f aca="false">'Raw Data Consolidated'!B1</f>
        <v>37ABCDE1234A17</v>
      </c>
      <c r="E4" s="83"/>
      <c r="F4" s="83"/>
      <c r="G4" s="83"/>
      <c r="H4" s="83"/>
      <c r="I4" s="83"/>
      <c r="J4" s="83"/>
    </row>
    <row r="5" customFormat="false" ht="15" hidden="false" customHeight="false" outlineLevel="0" collapsed="false">
      <c r="A5" s="81" t="s">
        <v>126</v>
      </c>
      <c r="B5" s="82" t="s">
        <v>127</v>
      </c>
      <c r="C5" s="82"/>
      <c r="D5" s="83" t="str">
        <f aca="false">'Raw Data Consolidated'!B2</f>
        <v>Demo Company Ltd.</v>
      </c>
      <c r="E5" s="83"/>
      <c r="F5" s="83"/>
      <c r="G5" s="83"/>
      <c r="H5" s="83"/>
      <c r="I5" s="83"/>
      <c r="J5" s="83"/>
    </row>
    <row r="6" customFormat="false" ht="15" hidden="false" customHeight="false" outlineLevel="0" collapsed="false">
      <c r="A6" s="81" t="s">
        <v>128</v>
      </c>
      <c r="B6" s="82" t="s">
        <v>129</v>
      </c>
      <c r="C6" s="82"/>
      <c r="D6" s="83"/>
      <c r="E6" s="83"/>
      <c r="F6" s="83"/>
      <c r="G6" s="83"/>
      <c r="H6" s="83"/>
      <c r="I6" s="83"/>
      <c r="J6" s="83"/>
    </row>
    <row r="7" customFormat="false" ht="15" hidden="false" customHeight="false" outlineLevel="0" collapsed="false">
      <c r="A7" s="79" t="s">
        <v>130</v>
      </c>
      <c r="B7" s="80" t="s">
        <v>131</v>
      </c>
      <c r="C7" s="80"/>
      <c r="D7" s="80"/>
      <c r="E7" s="80"/>
      <c r="F7" s="80"/>
      <c r="G7" s="80"/>
      <c r="H7" s="80"/>
      <c r="I7" s="80"/>
      <c r="J7" s="80"/>
    </row>
    <row r="8" customFormat="false" ht="15" hidden="false" customHeight="false" outlineLevel="0" collapsed="false">
      <c r="A8" s="5"/>
      <c r="B8" s="5"/>
      <c r="C8" s="5"/>
      <c r="D8" s="5"/>
      <c r="E8" s="5"/>
      <c r="F8" s="5"/>
      <c r="G8" s="84" t="s">
        <v>132</v>
      </c>
      <c r="H8" s="84"/>
      <c r="I8" s="84"/>
      <c r="J8" s="84"/>
    </row>
    <row r="9" customFormat="false" ht="15" hidden="false" customHeight="false" outlineLevel="0" collapsed="false">
      <c r="A9" s="5"/>
      <c r="B9" s="5" t="s">
        <v>133</v>
      </c>
      <c r="C9" s="5"/>
      <c r="D9" s="5"/>
      <c r="E9" s="5" t="s">
        <v>27</v>
      </c>
      <c r="F9" s="5"/>
      <c r="G9" s="85" t="s">
        <v>28</v>
      </c>
      <c r="H9" s="85" t="s">
        <v>29</v>
      </c>
      <c r="I9" s="85" t="s">
        <v>30</v>
      </c>
      <c r="J9" s="85" t="s">
        <v>31</v>
      </c>
    </row>
    <row r="10" customFormat="false" ht="15" hidden="false" customHeight="false" outlineLevel="0" collapsed="false">
      <c r="A10" s="5"/>
      <c r="B10" s="84" t="n">
        <v>1</v>
      </c>
      <c r="C10" s="84"/>
      <c r="D10" s="84"/>
      <c r="E10" s="84" t="n">
        <v>2</v>
      </c>
      <c r="F10" s="84"/>
      <c r="G10" s="86" t="n">
        <v>5</v>
      </c>
      <c r="H10" s="86" t="n">
        <v>3</v>
      </c>
      <c r="I10" s="86" t="n">
        <v>4</v>
      </c>
      <c r="J10" s="86" t="n">
        <v>6</v>
      </c>
    </row>
    <row r="11" customFormat="false" ht="15" hidden="false" customHeight="true" outlineLevel="0" collapsed="false">
      <c r="A11" s="79" t="n">
        <v>4</v>
      </c>
      <c r="B11" s="87" t="s">
        <v>134</v>
      </c>
      <c r="C11" s="87"/>
      <c r="D11" s="87"/>
      <c r="E11" s="87"/>
      <c r="F11" s="87"/>
      <c r="G11" s="87"/>
      <c r="H11" s="87"/>
      <c r="I11" s="87"/>
      <c r="J11" s="87"/>
    </row>
    <row r="12" customFormat="false" ht="15" hidden="false" customHeight="false" outlineLevel="0" collapsed="false">
      <c r="A12" s="88" t="s">
        <v>135</v>
      </c>
      <c r="B12" s="89" t="s">
        <v>136</v>
      </c>
      <c r="C12" s="89"/>
      <c r="D12" s="89"/>
      <c r="E12" s="90" t="n">
        <f aca="false">SUM(SUMIFS('GSTR-1 By Customer'!P:P,    'GSTR-1 By Customer'!$A:$A, {"I","C","D","R"}, 'GSTR-1 By Customer'!$C:$C, "&lt;="&amp;'Raw Data Consolidated'!$D$7, 'GSTR-1 By Customer'!$D:$D, "B2C*"))</f>
        <v>4582.14</v>
      </c>
      <c r="F12" s="90"/>
      <c r="G12" s="91" t="n">
        <f aca="false">SUM(SUMIFS('GSTR-1 By Customer'!Q:Q,    'GSTR-1 By Customer'!$A:$A, {"I","C","D","R"}, 'GSTR-1 By Customer'!$C:$C, "&lt;="&amp;'Raw Data Consolidated'!$D$7, 'GSTR-1 By Customer'!$D:$D, "B2C*"))</f>
        <v>0</v>
      </c>
      <c r="H12" s="91" t="n">
        <f aca="false">SUM(SUMIFS('GSTR-1 By Customer'!R:R,    'GSTR-1 By Customer'!$A:$A, {"I","C","D","R"}, 'GSTR-1 By Customer'!$C:$C, "&lt;="&amp;'Raw Data Consolidated'!$D$7, 'GSTR-1 By Customer'!$D:$D, "B2C*"))</f>
        <v>274.93</v>
      </c>
      <c r="I12" s="91" t="n">
        <f aca="false">SUM(SUMIFS('GSTR-1 By Customer'!S:S,    'GSTR-1 By Customer'!$A:$A, {"I","C","D","R"}, 'GSTR-1 By Customer'!$C:$C, "&lt;="&amp;'Raw Data Consolidated'!$D$7, 'GSTR-1 By Customer'!$D:$D, "B2C*"))</f>
        <v>274.93</v>
      </c>
      <c r="J12" s="91" t="n">
        <f aca="false">SUM(SUMIFS('GSTR-1 By Customer'!T:T,    'GSTR-1 By Customer'!$A:$A, {"I","C","D","R"}, 'GSTR-1 By Customer'!$C:$C, "&lt;="&amp;'Raw Data Consolidated'!$D$7, 'GSTR-1 By Customer'!$D:$D, "B2C*"))</f>
        <v>0</v>
      </c>
    </row>
    <row r="13" customFormat="false" ht="15" hidden="false" customHeight="false" outlineLevel="0" collapsed="false">
      <c r="A13" s="88" t="s">
        <v>137</v>
      </c>
      <c r="B13" s="89" t="s">
        <v>138</v>
      </c>
      <c r="C13" s="89"/>
      <c r="D13" s="89"/>
      <c r="E13" s="90" t="n">
        <f aca="false">SUM(SUMIFS('GSTR-1 By Customer'!P:P,  'GSTR-1 By Customer'!$H:$H, "N",   'GSTR-1 By Customer'!$A:$A, "I", 'GSTR-1 By Customer'!$C:$C, "&lt;="&amp;'Raw Data Consolidated'!$D$7, 'GSTR-1 By Customer'!$D:$D, {"R","CBW"}))</f>
        <v>411171069.38</v>
      </c>
      <c r="F13" s="90"/>
      <c r="G13" s="92" t="n">
        <f aca="false">SUM(SUMIFS('GSTR-1 By Customer'!Q:Q,  'GSTR-1 By Customer'!$H:$H, "N",   'GSTR-1 By Customer'!$A:$A, "I", 'GSTR-1 By Customer'!$C:$C, "&lt;="&amp;'Raw Data Consolidated'!$D$7, 'GSTR-1 By Customer'!$D:$D, {"R","CBW"}))</f>
        <v>4410214.75</v>
      </c>
      <c r="H13" s="91" t="n">
        <f aca="false">SUM(SUMIFS('GSTR-1 By Customer'!R:R,  'GSTR-1 By Customer'!$H:$H, "N",   'GSTR-1 By Customer'!$A:$A, "I", 'GSTR-1 By Customer'!$C:$C, "&lt;="&amp;'Raw Data Consolidated'!$D$7, 'GSTR-1 By Customer'!$D:$D, {"R","CBW"}))</f>
        <v>8672575.47</v>
      </c>
      <c r="I13" s="91" t="n">
        <f aca="false">SUM(SUMIFS('GSTR-1 By Customer'!S:S,  'GSTR-1 By Customer'!$H:$H, "N",   'GSTR-1 By Customer'!$A:$A, "I", 'GSTR-1 By Customer'!$C:$C, "&lt;="&amp;'Raw Data Consolidated'!$D$7, 'GSTR-1 By Customer'!$D:$D, {"R","CBW"}))</f>
        <v>8672575.47</v>
      </c>
      <c r="J13" s="91" t="n">
        <f aca="false">SUM(SUMIFS('GSTR-1 By Customer'!T:T,  'GSTR-1 By Customer'!$H:$H, "N",   'GSTR-1 By Customer'!$A:$A, "I", 'GSTR-1 By Customer'!$C:$C, "&lt;="&amp;'Raw Data Consolidated'!$D$7, 'GSTR-1 By Customer'!$D:$D, {"R","CBW"}))</f>
        <v>0</v>
      </c>
    </row>
    <row r="14" customFormat="false" ht="31.5" hidden="false" customHeight="true" outlineLevel="0" collapsed="false">
      <c r="A14" s="88" t="s">
        <v>139</v>
      </c>
      <c r="B14" s="93" t="s">
        <v>140</v>
      </c>
      <c r="C14" s="93"/>
      <c r="D14" s="93"/>
      <c r="E14" s="90" t="n">
        <f aca="false">SUMIFS('GSTR-1 By Customer'!P:P,  'GSTR-1 By Customer'!$H:$H, "N",   'GSTR-1 By Customer'!$A:$A, "I", 'GSTR-1 By Customer'!$C:$C, "&lt;="&amp;'Raw Data Consolidated'!$D$7, 'GSTR-1 By Customer'!$D:$D, "EXPWPAY")</f>
        <v>93061</v>
      </c>
      <c r="F14" s="90"/>
      <c r="G14" s="94" t="n">
        <f aca="false">SUMIFS('GSTR-1 By Customer'!Q:Q,  'GSTR-1 By Customer'!$H:$H, "N",   'GSTR-1 By Customer'!$A:$A, "I", 'GSTR-1 By Customer'!$C:$C, "&lt;="&amp;'Raw Data Consolidated'!$D$7, 'GSTR-1 By Customer'!$D:$D, "EXPWPAY")</f>
        <v>0</v>
      </c>
      <c r="H14" s="95"/>
      <c r="I14" s="96"/>
      <c r="J14" s="91" t="n">
        <f aca="false">SUMIFS('GSTR-1 By Customer'!T:T,  'GSTR-1 By Customer'!$H:$H, "N",   'GSTR-1 By Customer'!$A:$A, "I", 'GSTR-1 By Customer'!$C:$C, "&lt;="&amp;'Raw Data Consolidated'!$D$7, 'GSTR-1 By Customer'!$D:$D, "EXPWPAY")</f>
        <v>0</v>
      </c>
    </row>
    <row r="15" customFormat="false" ht="15" hidden="false" customHeight="false" outlineLevel="0" collapsed="false">
      <c r="A15" s="88" t="s">
        <v>141</v>
      </c>
      <c r="B15" s="89" t="s">
        <v>142</v>
      </c>
      <c r="C15" s="89"/>
      <c r="D15" s="89"/>
      <c r="E15" s="90" t="n">
        <f aca="false">SUMIFS('GSTR-1 By Customer'!P:P,  'GSTR-1 By Customer'!$H:$H, "N",   'GSTR-1 By Customer'!$A:$A, "I", 'GSTR-1 By Customer'!$C:$C, "&lt;="&amp;'Raw Data Consolidated'!$D$7, 'GSTR-1 By Customer'!$D:$D, "SEWP")</f>
        <v>0</v>
      </c>
      <c r="F15" s="90"/>
      <c r="G15" s="94" t="n">
        <f aca="false">SUMIFS('GSTR-1 By Customer'!Q:Q,  'GSTR-1 By Customer'!$H:$H, "N",   'GSTR-1 By Customer'!$A:$A, "I", 'GSTR-1 By Customer'!$C:$C, "&lt;="&amp;'Raw Data Consolidated'!$D$7, 'GSTR-1 By Customer'!$D:$D, "SEWP")</f>
        <v>0</v>
      </c>
      <c r="H15" s="97"/>
      <c r="I15" s="98"/>
      <c r="J15" s="91" t="n">
        <f aca="false">SUMIFS('GSTR-1 By Customer'!T:T,  'GSTR-1 By Customer'!$H:$H, "N",   'GSTR-1 By Customer'!$A:$A, "I", 'GSTR-1 By Customer'!$C:$C, "&lt;="&amp;'Raw Data Consolidated'!$D$7, 'GSTR-1 By Customer'!$D:$D, "SEWP")</f>
        <v>0</v>
      </c>
    </row>
    <row r="16" customFormat="false" ht="15" hidden="false" customHeight="false" outlineLevel="0" collapsed="false">
      <c r="A16" s="88" t="s">
        <v>143</v>
      </c>
      <c r="B16" s="89" t="s">
        <v>144</v>
      </c>
      <c r="C16" s="89"/>
      <c r="D16" s="89"/>
      <c r="E16" s="90" t="n">
        <f aca="false">SUMIFS('GSTR-1 By Customer'!P:P,  'GSTR-1 By Customer'!$H:$H, "N",   'GSTR-1 By Customer'!$A:$A, "I", 'GSTR-1 By Customer'!$C:$C, "&lt;="&amp;'Raw Data Consolidated'!$D$7, 'GSTR-1 By Customer'!$D:$D, "DE")</f>
        <v>0</v>
      </c>
      <c r="F16" s="90"/>
      <c r="G16" s="91" t="n">
        <f aca="false">SUMIFS('GSTR-1 By Customer'!Q:Q,  'GSTR-1 By Customer'!$H:$H, "N",   'GSTR-1 By Customer'!$A:$A, "I", 'GSTR-1 By Customer'!$C:$C, "&lt;="&amp;'Raw Data Consolidated'!$D$7, 'GSTR-1 By Customer'!$D:$D, "DE")</f>
        <v>0</v>
      </c>
      <c r="H16" s="91" t="n">
        <f aca="false">SUMIFS('GSTR-1 By Customer'!R:R,  'GSTR-1 By Customer'!$H:$H, "N",   'GSTR-1 By Customer'!$A:$A, "I", 'GSTR-1 By Customer'!$C:$C, "&lt;="&amp;'Raw Data Consolidated'!$D$7, 'GSTR-1 By Customer'!$D:$D, "DE")</f>
        <v>0</v>
      </c>
      <c r="I16" s="91" t="n">
        <f aca="false">SUMIFS('GSTR-1 By Customer'!S:S,  'GSTR-1 By Customer'!$H:$H, "N",   'GSTR-1 By Customer'!$A:$A, "I", 'GSTR-1 By Customer'!$C:$C, "&lt;="&amp;'Raw Data Consolidated'!$D$7, 'GSTR-1 By Customer'!$D:$D, "DE")</f>
        <v>0</v>
      </c>
      <c r="J16" s="91" t="n">
        <f aca="false">SUMIFS('GSTR-1 By Customer'!T:T,  'GSTR-1 By Customer'!$H:$H, "N",   'GSTR-1 By Customer'!$A:$A, "I", 'GSTR-1 By Customer'!$C:$C, "&lt;="&amp;'Raw Data Consolidated'!$D$7, 'GSTR-1 By Customer'!$D:$D, "DE")</f>
        <v>0</v>
      </c>
    </row>
    <row r="17" customFormat="false" ht="31.5" hidden="false" customHeight="true" outlineLevel="0" collapsed="false">
      <c r="A17" s="88" t="s">
        <v>145</v>
      </c>
      <c r="B17" s="93" t="s">
        <v>146</v>
      </c>
      <c r="C17" s="93"/>
      <c r="D17" s="93"/>
      <c r="E17" s="90" t="n">
        <f aca="false">'GSTR-1 Consolidated'!N83-'GSTR-1 Consolidated'!N97</f>
        <v>0</v>
      </c>
      <c r="F17" s="90"/>
      <c r="G17" s="91" t="n">
        <f aca="false">'GSTR-1 Consolidated'!N84-'GSTR-1 Consolidated'!N98</f>
        <v>0</v>
      </c>
      <c r="H17" s="91" t="n">
        <f aca="false">'GSTR-1 Consolidated'!N85-'GSTR-1 Consolidated'!N99</f>
        <v>0</v>
      </c>
      <c r="I17" s="91" t="n">
        <f aca="false">'GSTR-1 Consolidated'!N86-'GSTR-1 Consolidated'!N100</f>
        <v>0</v>
      </c>
      <c r="J17" s="91" t="n">
        <f aca="false">'GSTR-1 Consolidated'!N87-'GSTR-1 Consolidated'!N101</f>
        <v>0</v>
      </c>
    </row>
    <row r="18" customFormat="false" ht="31.5" hidden="false" customHeight="true" outlineLevel="0" collapsed="false">
      <c r="A18" s="88" t="s">
        <v>147</v>
      </c>
      <c r="B18" s="99" t="s">
        <v>148</v>
      </c>
      <c r="C18" s="99"/>
      <c r="D18" s="99"/>
      <c r="E18" s="90" t="n">
        <f aca="false">'GSTR-3B Consolidated'!N18</f>
        <v>503779704.02</v>
      </c>
      <c r="F18" s="90"/>
      <c r="G18" s="91" t="n">
        <f aca="false">'GSTR-3B Consolidated'!N19</f>
        <v>0</v>
      </c>
      <c r="H18" s="91" t="n">
        <f aca="false">'GSTR-3B Consolidated'!N20</f>
        <v>12662982.96</v>
      </c>
      <c r="I18" s="91" t="n">
        <f aca="false">'GSTR-3B Consolidated'!N21</f>
        <v>12662982.96</v>
      </c>
      <c r="J18" s="91" t="n">
        <f aca="false">'GSTR-3B Consolidated'!N22</f>
        <v>0</v>
      </c>
    </row>
    <row r="19" customFormat="false" ht="15" hidden="false" customHeight="false" outlineLevel="0" collapsed="false">
      <c r="A19" s="88" t="s">
        <v>149</v>
      </c>
      <c r="B19" s="100" t="s">
        <v>150</v>
      </c>
      <c r="C19" s="100"/>
      <c r="D19" s="100"/>
      <c r="E19" s="101" t="n">
        <f aca="false">SUM(E12:F18)</f>
        <v>915048416.54</v>
      </c>
      <c r="F19" s="101"/>
      <c r="G19" s="102" t="n">
        <f aca="false">SUM(G12:G18)</f>
        <v>4410214.75</v>
      </c>
      <c r="H19" s="102" t="n">
        <f aca="false">SUM(H12:H18)</f>
        <v>21335833.36</v>
      </c>
      <c r="I19" s="102" t="n">
        <f aca="false">SUM(I12:I18)</f>
        <v>21335833.36</v>
      </c>
      <c r="J19" s="102" t="n">
        <f aca="false">SUM(J12:J18)</f>
        <v>0</v>
      </c>
    </row>
    <row r="20" customFormat="false" ht="31.5" hidden="false" customHeight="true" outlineLevel="0" collapsed="false">
      <c r="A20" s="88" t="s">
        <v>151</v>
      </c>
      <c r="B20" s="93" t="s">
        <v>152</v>
      </c>
      <c r="C20" s="93"/>
      <c r="D20" s="93"/>
      <c r="E20" s="90" t="n">
        <f aca="false">-SUM(SUMIFS('GSTR-1 By Customer'!P:P,  'GSTR-1 By Customer'!$H:$H, "N",   'GSTR-1 By Customer'!$A:$A, "C", 'GSTR-1 By Customer'!$C:$C, "&lt;="&amp;'Raw Data Consolidated'!$D$7, 'GSTR-1 By Customer'!$D:$D, {"R","CBW","EXPWPAY","SEWP","DE"})) + SUM(SUMIFS('GSTR-1 By Customer'!P:P,  'GSTR-1 By Customer'!$H:$H, "N",   'GSTR-1 By Customer'!$A:$A, "R", 'GSTR-1 By Customer'!$C:$C, "&lt;="&amp;'Raw Data Consolidated'!$D$7, 'GSTR-1 By Customer'!$D:$D, {"R","CBW","EXPWPAY","SEWP","DE"}))</f>
        <v>427268</v>
      </c>
      <c r="F20" s="90"/>
      <c r="G20" s="91" t="n">
        <f aca="false">-SUM(SUMIFS('GSTR-1 By Customer'!Q:Q,  'GSTR-1 By Customer'!$H:$H, "N",   'GSTR-1 By Customer'!$A:$A, "C", 'GSTR-1 By Customer'!$C:$C, "&lt;="&amp;'Raw Data Consolidated'!$D$7, 'GSTR-1 By Customer'!$D:$D, {"R","CBW","EXPWPAY","SEWP","DE"})) + SUM(SUMIFS('GSTR-1 By Customer'!Q:Q,  'GSTR-1 By Customer'!$H:$H, "N",   'GSTR-1 By Customer'!$A:$A, "R", 'GSTR-1 By Customer'!$C:$C, "&lt;="&amp;'Raw Data Consolidated'!$D$7, 'GSTR-1 By Customer'!$D:$D, {"R","CBW","EXPWPAY","SEWP","DE"}))</f>
        <v>76908.24</v>
      </c>
      <c r="H20" s="91" t="n">
        <f aca="false">-SUM(SUMIFS('GSTR-1 By Customer'!R:R,  'GSTR-1 By Customer'!$H:$H, "N",   'GSTR-1 By Customer'!$A:$A, "C", 'GSTR-1 By Customer'!$C:$C, "&lt;="&amp;'Raw Data Consolidated'!$D$7, 'GSTR-1 By Customer'!$D:$D, {"R","CBW","EXPWPAY","SEWP","DE"})) + SUM(SUMIFS('GSTR-1 By Customer'!R:R,  'GSTR-1 By Customer'!$H:$H, "N",   'GSTR-1 By Customer'!$A:$A, "R", 'GSTR-1 By Customer'!$C:$C, "&lt;="&amp;'Raw Data Consolidated'!$D$7, 'GSTR-1 By Customer'!$D:$D, {"R","CBW","EXPWPAY","SEWP","DE"}))</f>
        <v>0</v>
      </c>
      <c r="I20" s="91" t="n">
        <f aca="false">-SUM(SUMIFS('GSTR-1 By Customer'!S:S,  'GSTR-1 By Customer'!$H:$H, "N",   'GSTR-1 By Customer'!$A:$A, "C", 'GSTR-1 By Customer'!$C:$C, "&lt;="&amp;'Raw Data Consolidated'!$D$7, 'GSTR-1 By Customer'!$D:$D, {"R","CBW","EXPWPAY","SEWP","DE"})) + SUM(SUMIFS('GSTR-1 By Customer'!S:S,  'GSTR-1 By Customer'!$H:$H, "N",   'GSTR-1 By Customer'!$A:$A, "R", 'GSTR-1 By Customer'!$C:$C, "&lt;="&amp;'Raw Data Consolidated'!$D$7, 'GSTR-1 By Customer'!$D:$D, {"R","CBW","EXPWPAY","SEWP","DE"}))</f>
        <v>0</v>
      </c>
      <c r="J20" s="91" t="n">
        <f aca="false">-SUM(SUMIFS('GSTR-1 By Customer'!T:T,  'GSTR-1 By Customer'!$H:$H, "N",   'GSTR-1 By Customer'!$A:$A, "C", 'GSTR-1 By Customer'!$C:$C, "&lt;="&amp;'Raw Data Consolidated'!$D$7, 'GSTR-1 By Customer'!$D:$D, {"R","CBW","EXPWPAY","SEWP","DE"})) + SUM(SUMIFS('GSTR-1 By Customer'!T:T,  'GSTR-1 By Customer'!$H:$H, "N",   'GSTR-1 By Customer'!$A:$A, "R", 'GSTR-1 By Customer'!$C:$C, "&lt;="&amp;'Raw Data Consolidated'!$D$7, 'GSTR-1 By Customer'!$D:$D, {"R","CBW","EXPWPAY","SEWP","DE"}))</f>
        <v>0</v>
      </c>
    </row>
    <row r="21" customFormat="false" ht="31.5" hidden="false" customHeight="true" outlineLevel="0" collapsed="false">
      <c r="A21" s="88" t="s">
        <v>153</v>
      </c>
      <c r="B21" s="93" t="s">
        <v>154</v>
      </c>
      <c r="C21" s="93"/>
      <c r="D21" s="93"/>
      <c r="E21" s="90" t="n">
        <f aca="false">SUM(SUMIFS('GSTR-1 By Customer'!P:P,  'GSTR-1 By Customer'!$H:$H, "N",   'GSTR-1 By Customer'!$A:$A, "D", 'GSTR-1 By Customer'!$C:$C, "&lt;="&amp;'Raw Data Consolidated'!$D$7, 'GSTR-1 By Customer'!$D:$D, {"R","CBW","EXPWPAY","SEWP","DE"}))</f>
        <v>0</v>
      </c>
      <c r="F21" s="90"/>
      <c r="G21" s="91" t="n">
        <f aca="false">SUM(SUMIFS('GSTR-1 By Customer'!Q:Q,  'GSTR-1 By Customer'!$H:$H, "N",   'GSTR-1 By Customer'!$A:$A, "D", 'GSTR-1 By Customer'!$C:$C, "&lt;="&amp;'Raw Data Consolidated'!$D$7, 'GSTR-1 By Customer'!$D:$D, {"R","CBW","EXPWPAY","SEWP","DE"}))</f>
        <v>0</v>
      </c>
      <c r="H21" s="91" t="n">
        <f aca="false">SUM(SUMIFS('GSTR-1 By Customer'!R:R,  'GSTR-1 By Customer'!$H:$H, "N",   'GSTR-1 By Customer'!$A:$A, "D", 'GSTR-1 By Customer'!$C:$C, "&lt;="&amp;'Raw Data Consolidated'!$D$7, 'GSTR-1 By Customer'!$D:$D, {"R","CBW","EXPWPAY","SEWP","DE"}))</f>
        <v>0</v>
      </c>
      <c r="I21" s="91" t="n">
        <f aca="false">SUM(SUMIFS('GSTR-1 By Customer'!S:S,  'GSTR-1 By Customer'!$H:$H, "N",   'GSTR-1 By Customer'!$A:$A, "D", 'GSTR-1 By Customer'!$C:$C, "&lt;="&amp;'Raw Data Consolidated'!$D$7, 'GSTR-1 By Customer'!$D:$D, {"R","CBW","EXPWPAY","SEWP","DE"}))</f>
        <v>0</v>
      </c>
      <c r="J21" s="91" t="n">
        <f aca="false">SUM(SUMIFS('GSTR-1 By Customer'!T:T,  'GSTR-1 By Customer'!$H:$H, "N",   'GSTR-1 By Customer'!$A:$A, "D", 'GSTR-1 By Customer'!$C:$C, "&lt;="&amp;'Raw Data Consolidated'!$D$7, 'GSTR-1 By Customer'!$D:$D, {"R","CBW","EXPWPAY","SEWP","DE"}))</f>
        <v>0</v>
      </c>
    </row>
    <row r="22" customFormat="false" ht="15" hidden="false" customHeight="false" outlineLevel="0" collapsed="false">
      <c r="A22" s="88" t="s">
        <v>155</v>
      </c>
      <c r="B22" s="89" t="s">
        <v>156</v>
      </c>
      <c r="C22" s="89"/>
      <c r="D22" s="89"/>
      <c r="E22" s="90" t="n">
        <f aca="false">SUM(SUMIFS('GSTR-1 By Customer'!P:P,  'GSTR-1 By Customer'!$H:$H, "N",   'GSTR-1 By Customer'!$A:$A, "*A", 'GSTR-1 By Customer'!$C:$C, "&lt;="&amp;'Raw Data Consolidated'!$D$7, 'GSTR-1 By Customer'!$D:$D, {"R","CBW","EXPWPAY","SEWP","DE","B2CS","B2CL"}))</f>
        <v>0</v>
      </c>
      <c r="F22" s="90"/>
      <c r="G22" s="91" t="n">
        <f aca="false">SUM(SUMIFS('GSTR-1 By Customer'!Q:Q,  'GSTR-1 By Customer'!$H:$H, "N",   'GSTR-1 By Customer'!$A:$A, "*A", 'GSTR-1 By Customer'!$C:$C, "&lt;="&amp;'Raw Data Consolidated'!$D$7, 'GSTR-1 By Customer'!$D:$D, {"R","CBW","EXPWPAY","SEWP","DE","B2CS","B2CL"}))</f>
        <v>0</v>
      </c>
      <c r="H22" s="91" t="n">
        <f aca="false">SUM(SUMIFS('GSTR-1 By Customer'!R:R,  'GSTR-1 By Customer'!$H:$H, "N",   'GSTR-1 By Customer'!$A:$A, "*A", 'GSTR-1 By Customer'!$C:$C, "&lt;="&amp;'Raw Data Consolidated'!$D$7, 'GSTR-1 By Customer'!$D:$D, {"R","CBW","EXPWPAY","SEWP","DE","B2CS","B2CL"}))</f>
        <v>0</v>
      </c>
      <c r="I22" s="91" t="n">
        <f aca="false">SUM(SUMIFS('GSTR-1 By Customer'!S:S,  'GSTR-1 By Customer'!$H:$H, "N",   'GSTR-1 By Customer'!$A:$A, "*A", 'GSTR-1 By Customer'!$C:$C, "&lt;="&amp;'Raw Data Consolidated'!$D$7, 'GSTR-1 By Customer'!$D:$D, {"R","CBW","EXPWPAY","SEWP","DE","B2CS","B2CL"}))</f>
        <v>0</v>
      </c>
      <c r="J22" s="91" t="n">
        <f aca="false">SUM(SUMIFS('GSTR-1 By Customer'!T:T,  'GSTR-1 By Customer'!$H:$H, "N",   'GSTR-1 By Customer'!$A:$A, "*A", 'GSTR-1 By Customer'!$C:$C, "&lt;="&amp;'Raw Data Consolidated'!$D$7, 'GSTR-1 By Customer'!$D:$D, {"R","CBW","EXPWPAY","SEWP","DE","B2CS","B2CL"}))</f>
        <v>0</v>
      </c>
    </row>
    <row r="23" customFormat="false" ht="15" hidden="false" customHeight="true" outlineLevel="0" collapsed="false">
      <c r="A23" s="88" t="s">
        <v>157</v>
      </c>
      <c r="B23" s="93" t="s">
        <v>158</v>
      </c>
      <c r="C23" s="93"/>
      <c r="D23" s="93"/>
      <c r="E23" s="90" t="n">
        <f aca="false">SUM(SUMIFS('GSTR-1 By Customer'!P:P,  'GSTR-1 By Customer'!$H:$H, "N",   'GSTR-1 By Customer'!$AA:$AA, "Y", 'GSTR-1 By Customer'!$C:$C, "&lt;="&amp;'Raw Data Consolidated'!$D$7, 'GSTR-1 By Customer'!$D:$D, {"R","CBW","EXPWPAY","SEWP","DE","B2CS","B2CL"}))</f>
        <v>0</v>
      </c>
      <c r="F23" s="90"/>
      <c r="G23" s="91" t="n">
        <f aca="false">SUM(SUMIFS('GSTR-1 By Customer'!Q:Q,  'GSTR-1 By Customer'!$H:$H, "N",   'GSTR-1 By Customer'!$AA:$AA, "Y", 'GSTR-1 By Customer'!$C:$C, "&lt;="&amp;'Raw Data Consolidated'!$D$7, 'GSTR-1 By Customer'!$D:$D, {"R","CBW","EXPWPAY","SEWP","DE","B2CS","B2CL"}))</f>
        <v>0</v>
      </c>
      <c r="H23" s="91" t="n">
        <f aca="false">SUM(SUMIFS('GSTR-1 By Customer'!R:R,  'GSTR-1 By Customer'!$H:$H, "N",   'GSTR-1 By Customer'!$AA:$AA, "Y", 'GSTR-1 By Customer'!$C:$C, "&lt;="&amp;'Raw Data Consolidated'!$D$7, 'GSTR-1 By Customer'!$D:$D, {"R","CBW","EXPWPAY","SEWP","DE","B2CS","B2CL"}))</f>
        <v>0</v>
      </c>
      <c r="I23" s="91" t="n">
        <f aca="false">SUM(SUMIFS('GSTR-1 By Customer'!S:S,  'GSTR-1 By Customer'!$H:$H, "N",   'GSTR-1 By Customer'!$AA:$AA, "Y", 'GSTR-1 By Customer'!$C:$C, "&lt;="&amp;'Raw Data Consolidated'!$D$7, 'GSTR-1 By Customer'!$D:$D, {"R","CBW","EXPWPAY","SEWP","DE","B2CS","B2CL"}))</f>
        <v>0</v>
      </c>
      <c r="J23" s="91" t="n">
        <f aca="false">SUM(SUMIFS('GSTR-1 By Customer'!T:T,  'GSTR-1 By Customer'!$H:$H, "N",   'GSTR-1 By Customer'!$AA:$AA, "Y", 'GSTR-1 By Customer'!$C:$C, "&lt;="&amp;'Raw Data Consolidated'!$D$7, 'GSTR-1 By Customer'!$D:$D, {"R","CBW","EXPWPAY","SEWP","DE","B2CS","B2CL"}))</f>
        <v>0</v>
      </c>
    </row>
    <row r="24" customFormat="false" ht="15" hidden="false" customHeight="false" outlineLevel="0" collapsed="false">
      <c r="A24" s="88" t="s">
        <v>159</v>
      </c>
      <c r="B24" s="100" t="s">
        <v>160</v>
      </c>
      <c r="C24" s="100"/>
      <c r="D24" s="100"/>
      <c r="E24" s="103" t="n">
        <f aca="false">-E20+E21+E22-E23</f>
        <v>-427268</v>
      </c>
      <c r="F24" s="103"/>
      <c r="G24" s="104" t="n">
        <f aca="false">-G20+G21+G22-G23</f>
        <v>-76908.24</v>
      </c>
      <c r="H24" s="104" t="n">
        <f aca="false">-H20+H21+H22-H23</f>
        <v>0</v>
      </c>
      <c r="I24" s="104" t="n">
        <f aca="false">-I20+I21+I22-I23</f>
        <v>0</v>
      </c>
      <c r="J24" s="105" t="n">
        <f aca="false">-J20+J21+J22-J23</f>
        <v>0</v>
      </c>
    </row>
    <row r="25" customFormat="false" ht="31.5" hidden="false" customHeight="true" outlineLevel="0" collapsed="false">
      <c r="A25" s="88" t="s">
        <v>161</v>
      </c>
      <c r="B25" s="106" t="s">
        <v>162</v>
      </c>
      <c r="C25" s="106"/>
      <c r="D25" s="106"/>
      <c r="E25" s="107" t="n">
        <f aca="false">E19 + E24</f>
        <v>914621148.54</v>
      </c>
      <c r="F25" s="107"/>
      <c r="G25" s="108" t="n">
        <f aca="false">G19 + G24</f>
        <v>4333306.51</v>
      </c>
      <c r="H25" s="108" t="n">
        <f aca="false">H19 + H24</f>
        <v>21335833.36</v>
      </c>
      <c r="I25" s="109" t="n">
        <f aca="false">I19 + I24</f>
        <v>21335833.36</v>
      </c>
      <c r="J25" s="108" t="n">
        <f aca="false">J19 + J24</f>
        <v>0</v>
      </c>
      <c r="K25" s="110"/>
    </row>
    <row r="26" customFormat="false" ht="15" hidden="false" customHeight="true" outlineLevel="0" collapsed="false">
      <c r="A26" s="79" t="n">
        <v>5</v>
      </c>
      <c r="B26" s="87" t="s">
        <v>163</v>
      </c>
      <c r="C26" s="87"/>
      <c r="D26" s="87"/>
      <c r="E26" s="87"/>
      <c r="F26" s="87"/>
      <c r="G26" s="87"/>
      <c r="H26" s="87"/>
      <c r="I26" s="87"/>
      <c r="J26" s="87"/>
    </row>
    <row r="27" customFormat="false" ht="15" hidden="false" customHeight="true" outlineLevel="0" collapsed="false">
      <c r="A27" s="88" t="s">
        <v>135</v>
      </c>
      <c r="B27" s="93" t="s">
        <v>164</v>
      </c>
      <c r="C27" s="93"/>
      <c r="D27" s="93"/>
      <c r="E27" s="90" t="n">
        <f aca="false">SUMIFS('GSTR-1 By Customer'!P:P,  'GSTR-1 By Customer'!$H:$H, "N",   'GSTR-1 By Customer'!$A:$A, "I", 'GSTR-1 By Customer'!$C:$C, "&lt;="&amp;'Raw Data Consolidated'!$D$7, 'GSTR-1 By Customer'!$D:$D, "EXPWOPAY")</f>
        <v>0</v>
      </c>
      <c r="F27" s="90"/>
      <c r="G27" s="111"/>
      <c r="H27" s="111"/>
      <c r="I27" s="111"/>
      <c r="J27" s="111"/>
    </row>
    <row r="28" customFormat="false" ht="15" hidden="false" customHeight="true" outlineLevel="0" collapsed="false">
      <c r="A28" s="88" t="s">
        <v>137</v>
      </c>
      <c r="B28" s="93" t="s">
        <v>165</v>
      </c>
      <c r="C28" s="93"/>
      <c r="D28" s="93"/>
      <c r="E28" s="90" t="n">
        <f aca="false">SUMIFS('GSTR-1 By Customer'!P:P,  'GSTR-1 By Customer'!$H:$H, "N",   'GSTR-1 By Customer'!$A:$A, "I", 'GSTR-1 By Customer'!$C:$C, "&lt;="&amp;'Raw Data Consolidated'!$D$7, 'GSTR-1 By Customer'!$D:$D, "SEWOP")</f>
        <v>6242605</v>
      </c>
      <c r="F28" s="90"/>
      <c r="G28" s="112"/>
      <c r="H28" s="113"/>
      <c r="I28" s="112"/>
      <c r="J28" s="112"/>
      <c r="K28" s="110"/>
    </row>
    <row r="29" customFormat="false" ht="31.5" hidden="false" customHeight="true" outlineLevel="0" collapsed="false">
      <c r="A29" s="88" t="s">
        <v>139</v>
      </c>
      <c r="B29" s="93" t="s">
        <v>166</v>
      </c>
      <c r="C29" s="93"/>
      <c r="D29" s="93"/>
      <c r="E29" s="90" t="n">
        <f aca="false">SUMIFS('GSTR-1 By Customer'!P:P,  'GSTR-1 By Customer'!$H:$H, "Y",   'GSTR-1 By Customer'!$A:$A, "I", 'GSTR-1 By Customer'!$C:$C, "&lt;="&amp;'Raw Data Consolidated'!$D$7)</f>
        <v>0</v>
      </c>
      <c r="F29" s="90"/>
      <c r="G29" s="114" t="n">
        <f aca="false">SUMIFS('GSTR-1 By Customer'!Q:Q,  'GSTR-1 By Customer'!$H:$H, "Y",   'GSTR-1 By Customer'!$A:$A, "I", 'GSTR-1 By Customer'!$C:$C, "&lt;="&amp;'Raw Data Consolidated'!$D$7)</f>
        <v>0</v>
      </c>
      <c r="H29" s="115" t="n">
        <f aca="false">SUMIFS('GSTR-1 By Customer'!R:R,  'GSTR-1 By Customer'!$H:$H, "Y",   'GSTR-1 By Customer'!$A:$A, "I", 'GSTR-1 By Customer'!$C:$C, "&lt;="&amp;'Raw Data Consolidated'!$D$7)</f>
        <v>0</v>
      </c>
      <c r="I29" s="91" t="n">
        <f aca="false">SUMIFS('GSTR-1 By Customer'!S:S,  'GSTR-1 By Customer'!$H:$H, "Y",   'GSTR-1 By Customer'!$A:$A, "I", 'GSTR-1 By Customer'!$C:$C, "&lt;="&amp;'Raw Data Consolidated'!$D$7)</f>
        <v>0</v>
      </c>
      <c r="J29" s="91" t="n">
        <f aca="false">SUMIFS('GSTR-1 By Customer'!T:T,  'GSTR-1 By Customer'!$H:$H, "Y",   'GSTR-1 By Customer'!$A:$A, "I", 'GSTR-1 By Customer'!$C:$C, "&lt;="&amp;'Raw Data Consolidated'!$D$7)</f>
        <v>0</v>
      </c>
      <c r="K29" s="110"/>
    </row>
    <row r="30" customFormat="false" ht="15" hidden="false" customHeight="false" outlineLevel="0" collapsed="false">
      <c r="A30" s="88" t="s">
        <v>141</v>
      </c>
      <c r="B30" s="89" t="s">
        <v>167</v>
      </c>
      <c r="C30" s="89"/>
      <c r="D30" s="89"/>
      <c r="E30" s="90" t="n">
        <f aca="false">SUMIFS('GSTR-1 By Customer'!P:P,  'GSTR-1 By Customer'!$H:$H, "N",   'GSTR-1 By Customer'!$C:$C, "&lt;="&amp;'Raw Data Consolidated'!$D$7, 'GSTR-1 By Customer'!$D:$D, "EXEMPT")</f>
        <v>30855243.11</v>
      </c>
      <c r="F30" s="90"/>
      <c r="G30" s="116"/>
      <c r="H30" s="117"/>
      <c r="I30" s="118"/>
      <c r="J30" s="113"/>
    </row>
    <row r="31" customFormat="false" ht="15" hidden="false" customHeight="false" outlineLevel="0" collapsed="false">
      <c r="A31" s="88" t="s">
        <v>143</v>
      </c>
      <c r="B31" s="89" t="s">
        <v>168</v>
      </c>
      <c r="C31" s="89"/>
      <c r="D31" s="89"/>
      <c r="E31" s="90" t="n">
        <f aca="false">SUMIFS('GSTR-1 By Customer'!P:P,  'GSTR-1 By Customer'!$H:$H, "N",   'GSTR-1 By Customer'!$C:$C, "&lt;="&amp;'Raw Data Consolidated'!$D$7, 'GSTR-1 By Customer'!$D:$D, "NIL")</f>
        <v>0</v>
      </c>
      <c r="F31" s="90"/>
      <c r="G31" s="119"/>
      <c r="H31" s="120"/>
      <c r="I31" s="112"/>
      <c r="J31" s="121"/>
    </row>
    <row r="32" customFormat="false" ht="15" hidden="false" customHeight="false" outlineLevel="0" collapsed="false">
      <c r="A32" s="88" t="s">
        <v>145</v>
      </c>
      <c r="B32" s="89" t="s">
        <v>169</v>
      </c>
      <c r="C32" s="89"/>
      <c r="D32" s="89"/>
      <c r="E32" s="90" t="n">
        <f aca="false">SUMIFS('GSTR-1 By Customer'!P:P,  'GSTR-1 By Customer'!$H:$H, "N",   'GSTR-1 By Customer'!$C:$C, "&lt;="&amp;'Raw Data Consolidated'!$D$7, 'GSTR-1 By Customer'!$D:$D, "NONGST")</f>
        <v>27317374.01</v>
      </c>
      <c r="F32" s="90"/>
      <c r="G32" s="119"/>
      <c r="H32" s="117"/>
      <c r="I32" s="112"/>
      <c r="J32" s="121"/>
    </row>
    <row r="33" customFormat="false" ht="15" hidden="false" customHeight="false" outlineLevel="0" collapsed="false">
      <c r="A33" s="88" t="s">
        <v>147</v>
      </c>
      <c r="B33" s="100" t="s">
        <v>170</v>
      </c>
      <c r="C33" s="100"/>
      <c r="D33" s="100"/>
      <c r="E33" s="101" t="n">
        <f aca="false">SUM(E27:F32)</f>
        <v>64415222.12</v>
      </c>
      <c r="F33" s="101"/>
      <c r="G33" s="122" t="n">
        <f aca="false">G29</f>
        <v>0</v>
      </c>
      <c r="H33" s="123" t="n">
        <f aca="false">H29</f>
        <v>0</v>
      </c>
      <c r="I33" s="124" t="n">
        <f aca="false">I29</f>
        <v>0</v>
      </c>
      <c r="J33" s="124" t="n">
        <f aca="false">J29</f>
        <v>0</v>
      </c>
    </row>
    <row r="34" customFormat="false" ht="31.5" hidden="false" customHeight="true" outlineLevel="0" collapsed="false">
      <c r="A34" s="88" t="s">
        <v>149</v>
      </c>
      <c r="B34" s="93" t="s">
        <v>171</v>
      </c>
      <c r="C34" s="93"/>
      <c r="D34" s="93"/>
      <c r="E34" s="90" t="n">
        <f aca="false">-SUM(SUMIFS('GSTR-1 By Customer'!P:P,  'GSTR-1 By Customer'!$H:$H, "Y",   'GSTR-1 By Customer'!$A:$A, {"C","R"}, 'GSTR-1 By Customer'!$C:$C, "&lt;="&amp;'Raw Data Consolidated'!$D$7)) + SUM(SUMIFS('GSTR-1 By Customer'!P:P,  'GSTR-1 By Customer'!$H:$H, "N",   'GSTR-1 By Customer'!$A:$A, "C", 'GSTR-1 By Customer'!$C:$C, "&lt;="&amp;'Raw Data Consolidated'!$D$7, 'GSTR-1 By Customer'!$D:$D, {"EXPWOPAY","SEWOP","EXEMPT","NIL","NONGST"})) + SUM(SUMIFS('GSTR-1 By Customer'!P:P,  'GSTR-1 By Customer'!$H:$H, "N",   'GSTR-1 By Customer'!$A:$A, "R", 'GSTR-1 By Customer'!$C:$C, "&lt;="&amp;'Raw Data Consolidated'!$D$7, 'GSTR-1 By Customer'!$D:$D, {"EXPWOPAY","SEWOP","EXEMPT","NIL","NONGST"}))</f>
        <v>0</v>
      </c>
      <c r="F34" s="90"/>
      <c r="G34" s="91" t="n">
        <f aca="false">-SUM(SUMIFS('GSTR-1 By Customer'!Q:Q,  'GSTR-1 By Customer'!$H:$H, "Y",   'GSTR-1 By Customer'!$A:$A, {"C","R"},  'GSTR-1 By Customer'!$C:$C, "&lt;="&amp;'Raw Data Consolidated'!$D$7)) + SUM(SUMIFS('GSTR-1 By Customer'!Q:Q,  'GSTR-1 By Customer'!$H:$H, "N",   'GSTR-1 By Customer'!$A:$A, "C", 'GSTR-1 By Customer'!$C:$C, "&lt;="&amp;'Raw Data Consolidated'!$D$7, 'GSTR-1 By Customer'!$D:$D, {"EXPWOPAY","SEWOP","EXEMPT","NIL","NONGST"})) + SUM(SUMIFS('GSTR-1 By Customer'!Q:Q,  'GSTR-1 By Customer'!$H:$H, "N",   'GSTR-1 By Customer'!$A:$A, "R", 'GSTR-1 By Customer'!$C:$C, "&lt;="&amp;'Raw Data Consolidated'!$D$7, 'GSTR-1 By Customer'!$D:$D, {"EXPWOPAY","SEWOP","EXEMPT","NIL","NONGST"}))</f>
        <v>0</v>
      </c>
      <c r="H34" s="125" t="n">
        <f aca="false">-SUM(SUMIFS('GSTR-1 By Customer'!R:R,  'GSTR-1 By Customer'!$H:$H, "Y",   'GSTR-1 By Customer'!$A:$A, {"C","R"},  'GSTR-1 By Customer'!$C:$C, "&lt;="&amp;'Raw Data Consolidated'!$D$7)) + SUM(SUMIFS('GSTR-1 By Customer'!R:R,  'GSTR-1 By Customer'!$H:$H, "N",   'GSTR-1 By Customer'!$A:$A, "C", 'GSTR-1 By Customer'!$C:$C, "&lt;="&amp;'Raw Data Consolidated'!$D$7, 'GSTR-1 By Customer'!$D:$D, {"EXPWOPAY","SEWOP","EXEMPT","NIL","NONGST"})) + SUM(SUMIFS('GSTR-1 By Customer'!R:R,  'GSTR-1 By Customer'!$H:$H, "N",   'GSTR-1 By Customer'!$A:$A, "R", 'GSTR-1 By Customer'!$C:$C, "&lt;="&amp;'Raw Data Consolidated'!$D$7, 'GSTR-1 By Customer'!$D:$D, {"EXPWOPAY","SEWOP","EXEMPT","NIL","NONGST"}))</f>
        <v>0</v>
      </c>
      <c r="I34" s="91" t="n">
        <f aca="false">-SUM(SUMIFS('GSTR-1 By Customer'!S:S,  'GSTR-1 By Customer'!$H:$H, "Y",   'GSTR-1 By Customer'!$A:$A, {"C","R"},  'GSTR-1 By Customer'!$C:$C, "&lt;="&amp;'Raw Data Consolidated'!$D$7)) + SUM(SUMIFS('GSTR-1 By Customer'!S:S,  'GSTR-1 By Customer'!$H:$H, "N",   'GSTR-1 By Customer'!$A:$A, "C", 'GSTR-1 By Customer'!$C:$C, "&lt;="&amp;'Raw Data Consolidated'!$D$7, 'GSTR-1 By Customer'!$D:$D, {"EXPWOPAY","SEWOP","EXEMPT","NIL","NONGST"})) + SUM(SUMIFS('GSTR-1 By Customer'!S:S,  'GSTR-1 By Customer'!$H:$H, "N",   'GSTR-1 By Customer'!$A:$A, "R", 'GSTR-1 By Customer'!$C:$C, "&lt;="&amp;'Raw Data Consolidated'!$D$7, 'GSTR-1 By Customer'!$D:$D, {"EXPWOPAY","SEWOP","EXEMPT","NIL","NONGST"}))</f>
        <v>0</v>
      </c>
      <c r="J34" s="91" t="n">
        <f aca="false">-SUM(SUMIFS('GSTR-1 By Customer'!T:T,  'GSTR-1 By Customer'!$H:$H, "Y",   'GSTR-1 By Customer'!$A:$A, {"C","R"},  'GSTR-1 By Customer'!$C:$C, "&lt;="&amp;'Raw Data Consolidated'!$D$7)) + SUM(SUMIFS('GSTR-1 By Customer'!T:T,  'GSTR-1 By Customer'!$H:$H, "N",   'GSTR-1 By Customer'!$A:$A, "C", 'GSTR-1 By Customer'!$C:$C, "&lt;="&amp;'Raw Data Consolidated'!$D$7, 'GSTR-1 By Customer'!$D:$D, {"EXPWOPAY","SEWOP","EXEMPT","NIL","NONGST"})) + SUM(SUMIFS('GSTR-1 By Customer'!T:T,  'GSTR-1 By Customer'!$H:$H, "N",   'GSTR-1 By Customer'!$A:$A, "R", 'GSTR-1 By Customer'!$C:$C, "&lt;="&amp;'Raw Data Consolidated'!$D$7, 'GSTR-1 By Customer'!$D:$D, {"EXPWOPAY","SEWOP","EXEMPT","NIL","NONGST"}))</f>
        <v>0</v>
      </c>
    </row>
    <row r="35" customFormat="false" ht="31.5" hidden="false" customHeight="true" outlineLevel="0" collapsed="false">
      <c r="A35" s="88" t="s">
        <v>151</v>
      </c>
      <c r="B35" s="93" t="s">
        <v>172</v>
      </c>
      <c r="C35" s="93"/>
      <c r="D35" s="93"/>
      <c r="E35" s="90" t="n">
        <f aca="false">SUMIFS('GSTR-1 By Customer'!P:P,  'GSTR-1 By Customer'!$H:$H, "Y",   'GSTR-1 By Customer'!$A:$A, "D", 'GSTR-1 By Customer'!$C:$C, "&lt;="&amp;'Raw Data Consolidated'!$D$7) + SUM(SUMIFS('GSTR-1 By Customer'!P:P,  'GSTR-1 By Customer'!$H:$H, "N",   'GSTR-1 By Customer'!$A:$A, "D", 'GSTR-1 By Customer'!$C:$C, "&lt;="&amp;'Raw Data Consolidated'!$D$7, 'GSTR-1 By Customer'!$D:$D, {"EXPWOPAY","SEWOP","EXEMPT","NIL","NONGST"}))</f>
        <v>0</v>
      </c>
      <c r="F35" s="90"/>
      <c r="G35" s="91" t="n">
        <f aca="false">SUMIFS('GSTR-1 By Customer'!Q:Q,'GSTR-1 By Customer'!$H:$H,"Y",'GSTR-1 By Customer'!$A:$A,"D",'GSTR-1 By Customer'!$C:$C,"&lt;="&amp;'Raw Data Consolidated'!$D$7)+SUM(SUMIFS('GSTR-1 By Customer'!Q:Q,'GSTR-1 By Customer'!$H:$H,"N",'GSTR-1 By Customer'!$A:$A,"D",'GSTR-1 By Customer'!$C:$C,"&lt;="&amp;'Raw Data Consolidated'!$D$7,'GSTR-1 By Customer'!$D:$D,{"EXPWOPAY","SEWOP","EXEMPT","NIL","NONGST"}))</f>
        <v>0</v>
      </c>
      <c r="H35" s="91" t="n">
        <f aca="false">SUMIFS('GSTR-1 By Customer'!R:R,'GSTR-1 By Customer'!$H:$H,"Y",'GSTR-1 By Customer'!$A:$A,"D",'GSTR-1 By Customer'!$C:$C,"&lt;="&amp;'Raw Data Consolidated'!$D$7)+SUM(SUMIFS('GSTR-1 By Customer'!R:R,'GSTR-1 By Customer'!$H:$H,"N",'GSTR-1 By Customer'!$A:$A,"D",'GSTR-1 By Customer'!$C:$C,"&lt;="&amp;'Raw Data Consolidated'!$D$7,'GSTR-1 By Customer'!$D:$D,{"EXPWOPAY","SEWOP","EXEMPT","NIL","NONGST"}))</f>
        <v>0</v>
      </c>
      <c r="I35" s="91" t="n">
        <f aca="false">SUMIFS('GSTR-1 By Customer'!S:S,'GSTR-1 By Customer'!$H:$H,"Y",'GSTR-1 By Customer'!$A:$A,"D",'GSTR-1 By Customer'!$C:$C,"&lt;="&amp;'Raw Data Consolidated'!$D$7)+SUM(SUMIFS('GSTR-1 By Customer'!S:S,'GSTR-1 By Customer'!$H:$H,"N",'GSTR-1 By Customer'!$A:$A,"D",'GSTR-1 By Customer'!$C:$C,"&lt;="&amp;'Raw Data Consolidated'!$D$7,'GSTR-1 By Customer'!$D:$D,{"EXPWOPAY","SEWOP","EXEMPT","NIL","NONGST"}))</f>
        <v>0</v>
      </c>
      <c r="J35" s="91" t="n">
        <f aca="false">SUMIFS('GSTR-1 By Customer'!T:T,'GSTR-1 By Customer'!$H:$H,"Y",'GSTR-1 By Customer'!$A:$A,"D",'GSTR-1 By Customer'!$C:$C,"&lt;="&amp;'Raw Data Consolidated'!$D$7)+SUM(SUMIFS('GSTR-1 By Customer'!T:T,'GSTR-1 By Customer'!$H:$H,"N",'GSTR-1 By Customer'!$A:$A,"D",'GSTR-1 By Customer'!$C:$C,"&lt;="&amp;'Raw Data Consolidated'!$D$7,'GSTR-1 By Customer'!$D:$D,{"EXPWOPAY","SEWOP","EXEMPT","NIL","NONGST"}))</f>
        <v>0</v>
      </c>
    </row>
    <row r="36" customFormat="false" ht="15" hidden="false" customHeight="false" outlineLevel="0" collapsed="false">
      <c r="A36" s="88" t="s">
        <v>153</v>
      </c>
      <c r="B36" s="89" t="s">
        <v>173</v>
      </c>
      <c r="C36" s="89"/>
      <c r="D36" s="89"/>
      <c r="E36" s="90" t="n">
        <f aca="false">SUMIFS('GSTR-1 By Customer'!P:P,  'GSTR-1 By Customer'!$H:$H, "Y",   'GSTR-1 By Customer'!$A:$A, "*A", 'GSTR-1 By Customer'!$C:$C, "&lt;="&amp;'Raw Data Consolidated'!$D$7) + SUM(SUMIFS('GSTR-1 By Customer'!P:P,  'GSTR-1 By Customer'!$H:$H, "N",   'GSTR-1 By Customer'!$A:$A, "*A", 'GSTR-1 By Customer'!$C:$C, "&lt;="&amp;'Raw Data Consolidated'!$D$7, 'GSTR-1 By Customer'!$D:$D, {"EXPWOPAY","SEWOP","EXEMPT","NIL","NONGST"}))</f>
        <v>0</v>
      </c>
      <c r="F36" s="90"/>
      <c r="G36" s="91" t="n">
        <f aca="false">SUMIFS('GSTR-1 By Customer'!Q:Q,  'GSTR-1 By Customer'!$H:$H, "Y",   'GSTR-1 By Customer'!$A:$A, "*A", 'GSTR-1 By Customer'!$C:$C, "&lt;="&amp;'Raw Data Consolidated'!$D$7) + SUM(SUMIFS('GSTR-1 By Customer'!Q:Q,  'GSTR-1 By Customer'!$H:$H, "N",   'GSTR-1 By Customer'!$A:$A, "*A", 'GSTR-1 By Customer'!$C:$C, "&lt;="&amp;'Raw Data Consolidated'!$D$7, 'GSTR-1 By Customer'!$D:$D, {"EXPWOPAY","SEWOP","EXEMPT","NIL","NONGST"}))</f>
        <v>0</v>
      </c>
      <c r="H36" s="91" t="n">
        <f aca="false">SUMIFS('GSTR-1 By Customer'!R:R,  'GSTR-1 By Customer'!$H:$H, "Y",   'GSTR-1 By Customer'!$A:$A, "*A", 'GSTR-1 By Customer'!$C:$C, "&lt;="&amp;'Raw Data Consolidated'!$D$7) + SUM(SUMIFS('GSTR-1 By Customer'!R:R,  'GSTR-1 By Customer'!$H:$H, "N",   'GSTR-1 By Customer'!$A:$A, "*A", 'GSTR-1 By Customer'!$C:$C, "&lt;="&amp;'Raw Data Consolidated'!$D$7, 'GSTR-1 By Customer'!$D:$D, {"EXPWOPAY","SEWOP","EXEMPT","NIL","NONGST"}))</f>
        <v>0</v>
      </c>
      <c r="I36" s="91" t="n">
        <f aca="false">SUMIFS('GSTR-1 By Customer'!S:S,  'GSTR-1 By Customer'!$H:$H, "Y",   'GSTR-1 By Customer'!$A:$A, "*A", 'GSTR-1 By Customer'!$C:$C, "&lt;="&amp;'Raw Data Consolidated'!$D$7) + SUM(SUMIFS('GSTR-1 By Customer'!S:S,  'GSTR-1 By Customer'!$H:$H, "N",   'GSTR-1 By Customer'!$A:$A, "*A", 'GSTR-1 By Customer'!$C:$C, "&lt;="&amp;'Raw Data Consolidated'!$D$7, 'GSTR-1 By Customer'!$D:$D, {"EXPWOPAY","SEWOP","EXEMPT","NIL","NONGST"}))</f>
        <v>0</v>
      </c>
      <c r="J36" s="91" t="n">
        <f aca="false">SUMIFS('GSTR-1 By Customer'!T:T,  'GSTR-1 By Customer'!$H:$H, "Y",   'GSTR-1 By Customer'!$A:$A, "*A", 'GSTR-1 By Customer'!$C:$C, "&lt;="&amp;'Raw Data Consolidated'!$D$7) + SUM(SUMIFS('GSTR-1 By Customer'!T:T,  'GSTR-1 By Customer'!$H:$H, "N",   'GSTR-1 By Customer'!$A:$A, "*A", 'GSTR-1 By Customer'!$C:$C, "&lt;="&amp;'Raw Data Consolidated'!$D$7, 'GSTR-1 By Customer'!$D:$D, {"EXPWOPAY","SEWOP","EXEMPT","NIL","NONGST"}))</f>
        <v>0</v>
      </c>
    </row>
    <row r="37" customFormat="false" ht="15" hidden="false" customHeight="false" outlineLevel="0" collapsed="false">
      <c r="A37" s="88" t="s">
        <v>155</v>
      </c>
      <c r="B37" s="89" t="s">
        <v>174</v>
      </c>
      <c r="C37" s="89"/>
      <c r="D37" s="89"/>
      <c r="E37" s="90" t="n">
        <f aca="false">SUMIFS('GSTR-1 By Customer'!P:P,  'GSTR-1 By Customer'!$H:$H, "Y",   'GSTR-1 By Customer'!$AA:$AA, "Y", 'GSTR-1 By Customer'!$C:$C, "&lt;="&amp;'Raw Data Consolidated'!$D$7) + SUM(SUMIFS('GSTR-1 By Customer'!P:P,  'GSTR-1 By Customer'!$H:$H, "N",   'GSTR-1 By Customer'!$AA:$AA, "Y", 'GSTR-1 By Customer'!$C:$C, "&lt;="&amp;'Raw Data Consolidated'!$D$7, 'GSTR-1 By Customer'!$D:$D, {"EXPWOPAY","SEWOP","EXEMPT","NIL","NONGST"}))</f>
        <v>0</v>
      </c>
      <c r="F37" s="90"/>
      <c r="G37" s="91" t="n">
        <f aca="false">SUMIFS('GSTR-1 By Customer'!Q:Q,  'GSTR-1 By Customer'!$H:$H, "Y",   'GSTR-1 By Customer'!$AA:$AA, "Y", 'GSTR-1 By Customer'!$C:$C, "&lt;="&amp;'Raw Data Consolidated'!$D$7) + SUM(SUMIFS('GSTR-1 By Customer'!Q:Q,  'GSTR-1 By Customer'!$H:$H, "N",   'GSTR-1 By Customer'!$AA:$AA, "Y", 'GSTR-1 By Customer'!$C:$C, "&lt;="&amp;'Raw Data Consolidated'!$D$7, 'GSTR-1 By Customer'!$D:$D, {"EXPWOPAY","SEWOP","EXEMPT","NIL","NONGST"}))</f>
        <v>0</v>
      </c>
      <c r="H37" s="125" t="n">
        <f aca="false">SUMIFS('GSTR-1 By Customer'!R:R,  'GSTR-1 By Customer'!$H:$H, "Y",   'GSTR-1 By Customer'!$AA:$AA, "Y", 'GSTR-1 By Customer'!$C:$C, "&lt;="&amp;'Raw Data Consolidated'!$D$7) + SUM(SUMIFS('GSTR-1 By Customer'!R:R,  'GSTR-1 By Customer'!$H:$H, "N",   'GSTR-1 By Customer'!$AA:$AA, "Y", 'GSTR-1 By Customer'!$C:$C, "&lt;="&amp;'Raw Data Consolidated'!$D$7, 'GSTR-1 By Customer'!$D:$D, {"EXPWOPAY","SEWOP","EXEMPT","NIL","NONGST"}))</f>
        <v>0</v>
      </c>
      <c r="I37" s="91" t="n">
        <f aca="false">SUMIFS('GSTR-1 By Customer'!S:S,  'GSTR-1 By Customer'!$H:$H, "Y",   'GSTR-1 By Customer'!$AA:$AA, "Y", 'GSTR-1 By Customer'!$C:$C, "&lt;="&amp;'Raw Data Consolidated'!$D$7) + SUM(SUMIFS('GSTR-1 By Customer'!S:S,  'GSTR-1 By Customer'!$H:$H, "N",   'GSTR-1 By Customer'!$AA:$AA, "Y", 'GSTR-1 By Customer'!$C:$C, "&lt;="&amp;'Raw Data Consolidated'!$D$7, 'GSTR-1 By Customer'!$D:$D, {"EXPWOPAY","SEWOP","EXEMPT","NIL","NONGST"}))</f>
        <v>0</v>
      </c>
      <c r="J37" s="91" t="n">
        <f aca="false">SUMIFS('GSTR-1 By Customer'!T:T,  'GSTR-1 By Customer'!$H:$H, "Y",   'GSTR-1 By Customer'!$AA:$AA, "Y", 'GSTR-1 By Customer'!$C:$C, "&lt;="&amp;'Raw Data Consolidated'!$D$7) + SUM(SUMIFS('GSTR-1 By Customer'!T:T,  'GSTR-1 By Customer'!$H:$H, "N",   'GSTR-1 By Customer'!$AA:$AA, "Y", 'GSTR-1 By Customer'!$C:$C, "&lt;="&amp;'Raw Data Consolidated'!$D$7, 'GSTR-1 By Customer'!$D:$D, {"EXPWOPAY","SEWOP","EXEMPT","NIL","NONGST"}))</f>
        <v>0</v>
      </c>
    </row>
    <row r="38" customFormat="false" ht="15" hidden="false" customHeight="false" outlineLevel="0" collapsed="false">
      <c r="A38" s="88" t="s">
        <v>157</v>
      </c>
      <c r="B38" s="100" t="s">
        <v>175</v>
      </c>
      <c r="C38" s="100"/>
      <c r="D38" s="100"/>
      <c r="E38" s="103" t="n">
        <f aca="false">-E34+E35+E36-E37</f>
        <v>0</v>
      </c>
      <c r="F38" s="103"/>
      <c r="G38" s="126" t="n">
        <f aca="false">-G34+G35+G36-G37</f>
        <v>0</v>
      </c>
      <c r="H38" s="126" t="n">
        <f aca="false">-H34+H35+H36-H37</f>
        <v>0</v>
      </c>
      <c r="I38" s="126" t="n">
        <f aca="false">-I34+I35+I36-I37</f>
        <v>0</v>
      </c>
      <c r="J38" s="104" t="n">
        <f aca="false">-J34+J35+J36-J37</f>
        <v>0</v>
      </c>
    </row>
    <row r="39" customFormat="false" ht="15" hidden="false" customHeight="false" outlineLevel="0" collapsed="false">
      <c r="A39" s="88" t="s">
        <v>159</v>
      </c>
      <c r="B39" s="100" t="s">
        <v>176</v>
      </c>
      <c r="C39" s="100"/>
      <c r="D39" s="100"/>
      <c r="E39" s="127" t="n">
        <f aca="false">E33 + E38</f>
        <v>64415222.12</v>
      </c>
      <c r="F39" s="127"/>
      <c r="G39" s="128" t="n">
        <f aca="false">G33 + G38</f>
        <v>0</v>
      </c>
      <c r="H39" s="129" t="n">
        <f aca="false">H33 + H38</f>
        <v>0</v>
      </c>
      <c r="I39" s="128" t="n">
        <f aca="false">I33 + I38</f>
        <v>0</v>
      </c>
      <c r="J39" s="129" t="n">
        <f aca="false">J33 + J38</f>
        <v>0</v>
      </c>
    </row>
    <row r="40" customFormat="false" ht="31.5" hidden="false" customHeight="true" outlineLevel="0" collapsed="false">
      <c r="A40" s="88" t="s">
        <v>161</v>
      </c>
      <c r="B40" s="106" t="s">
        <v>177</v>
      </c>
      <c r="C40" s="106"/>
      <c r="D40" s="106"/>
      <c r="E40" s="130" t="n">
        <f aca="false">MAX(E25+E39-E18, 0)</f>
        <v>475256666.64</v>
      </c>
      <c r="F40" s="130"/>
      <c r="G40" s="131" t="n">
        <f aca="false">MAX(G25+G39-G18, 0)</f>
        <v>4333306.51</v>
      </c>
      <c r="H40" s="132" t="n">
        <f aca="false">MAX(H25+H39-H18, 0)</f>
        <v>8672850.4</v>
      </c>
      <c r="I40" s="131" t="n">
        <f aca="false">MAX(I25+I39-I18, 0)</f>
        <v>8672850.4</v>
      </c>
      <c r="J40" s="132" t="n">
        <f aca="false">MAX(J25+J39-J18, 0)</f>
        <v>0</v>
      </c>
    </row>
    <row r="41" customFormat="false" ht="15" hidden="false" customHeight="true" outlineLevel="0" collapsed="false">
      <c r="A41" s="79" t="s">
        <v>178</v>
      </c>
      <c r="B41" s="133" t="s">
        <v>179</v>
      </c>
      <c r="C41" s="133"/>
      <c r="D41" s="133"/>
      <c r="E41" s="133"/>
      <c r="F41" s="133"/>
      <c r="G41" s="133"/>
      <c r="H41" s="133"/>
      <c r="I41" s="133"/>
      <c r="J41" s="133"/>
    </row>
    <row r="42" customFormat="false" ht="15" hidden="false" customHeight="false" outlineLevel="0" collapsed="false">
      <c r="A42" s="5"/>
      <c r="B42" s="5" t="s">
        <v>3</v>
      </c>
      <c r="C42" s="5"/>
      <c r="D42" s="5"/>
      <c r="E42" s="5" t="s">
        <v>180</v>
      </c>
      <c r="F42" s="5"/>
      <c r="G42" s="85" t="s">
        <v>28</v>
      </c>
      <c r="H42" s="85" t="s">
        <v>29</v>
      </c>
      <c r="I42" s="85" t="s">
        <v>30</v>
      </c>
      <c r="J42" s="134" t="s">
        <v>31</v>
      </c>
    </row>
    <row r="43" customFormat="false" ht="15" hidden="false" customHeight="false" outlineLevel="0" collapsed="false">
      <c r="A43" s="5"/>
      <c r="B43" s="84" t="n">
        <v>1</v>
      </c>
      <c r="C43" s="84"/>
      <c r="D43" s="84"/>
      <c r="E43" s="84" t="n">
        <v>2</v>
      </c>
      <c r="F43" s="84"/>
      <c r="G43" s="86" t="n">
        <v>5</v>
      </c>
      <c r="H43" s="86" t="n">
        <v>3</v>
      </c>
      <c r="I43" s="86" t="n">
        <v>4</v>
      </c>
      <c r="J43" s="135" t="n">
        <v>6</v>
      </c>
    </row>
    <row r="44" customFormat="false" ht="15" hidden="false" customHeight="true" outlineLevel="0" collapsed="false">
      <c r="A44" s="79" t="n">
        <v>6</v>
      </c>
      <c r="B44" s="136" t="s">
        <v>181</v>
      </c>
      <c r="C44" s="136"/>
      <c r="D44" s="136"/>
      <c r="E44" s="136"/>
      <c r="F44" s="136"/>
      <c r="G44" s="136"/>
      <c r="H44" s="136"/>
      <c r="I44" s="136"/>
      <c r="J44" s="136"/>
    </row>
    <row r="45" customFormat="false" ht="31.5" hidden="false" customHeight="true" outlineLevel="0" collapsed="false">
      <c r="A45" s="88" t="s">
        <v>135</v>
      </c>
      <c r="B45" s="137" t="s">
        <v>182</v>
      </c>
      <c r="C45" s="137"/>
      <c r="D45" s="137"/>
      <c r="E45" s="137"/>
      <c r="F45" s="137"/>
      <c r="G45" s="138" t="n">
        <f aca="false">'GSTR-3B Consolidated'!N28 + 'GSTR-3B Consolidated'!N32 + 'GSTR-3B Consolidated'!N36 + 'GSTR-3B Consolidated'!N42 + 'GSTR-3B Consolidated'!N48</f>
        <v>132664.21</v>
      </c>
      <c r="H45" s="139" t="n">
        <f aca="false">'GSTR-3B Consolidated'!N37+'GSTR-3B Consolidated'!N43+'GSTR-3B Consolidated'!N49</f>
        <v>38875005.1</v>
      </c>
      <c r="I45" s="139" t="n">
        <f aca="false">'GSTR-3B Consolidated'!N38+'GSTR-3B Consolidated'!N44+'GSTR-3B Consolidated'!N50</f>
        <v>40818807.1</v>
      </c>
      <c r="J45" s="138" t="n">
        <f aca="false">'GSTR-3B Consolidated'!N29+'GSTR-3B Consolidated'!N33+'GSTR-3B Consolidated'!N39+'GSTR-3B Consolidated'!N45+'GSTR-3B Consolidated'!N51</f>
        <v>0</v>
      </c>
    </row>
    <row r="46" customFormat="false" ht="15" hidden="false" customHeight="true" outlineLevel="0" collapsed="false">
      <c r="A46" s="140" t="s">
        <v>137</v>
      </c>
      <c r="B46" s="137" t="s">
        <v>183</v>
      </c>
      <c r="C46" s="137"/>
      <c r="D46" s="137"/>
      <c r="E46" s="89" t="s">
        <v>81</v>
      </c>
      <c r="F46" s="89"/>
      <c r="G46" s="141" t="n">
        <f aca="false">'GSTR-3B Consolidated'!N48</f>
        <v>122588.63</v>
      </c>
      <c r="H46" s="142" t="n">
        <f aca="false">'GSTR-3B Consolidated'!N49</f>
        <v>17154699.24</v>
      </c>
      <c r="I46" s="142" t="n">
        <f aca="false">'GSTR-3B Consolidated'!N50</f>
        <v>19098501.24</v>
      </c>
      <c r="J46" s="141" t="n">
        <f aca="false">'GSTR-3B Consolidated'!N51</f>
        <v>0</v>
      </c>
    </row>
    <row r="47" customFormat="false" ht="15" hidden="false" customHeight="false" outlineLevel="0" collapsed="false">
      <c r="A47" s="140"/>
      <c r="B47" s="140"/>
      <c r="C47" s="137"/>
      <c r="D47" s="137"/>
      <c r="E47" s="89" t="s">
        <v>184</v>
      </c>
      <c r="F47" s="89"/>
      <c r="G47" s="143"/>
      <c r="H47" s="144"/>
      <c r="I47" s="144"/>
      <c r="J47" s="143"/>
    </row>
    <row r="48" customFormat="false" ht="15" hidden="false" customHeight="false" outlineLevel="0" collapsed="false">
      <c r="A48" s="140"/>
      <c r="B48" s="140"/>
      <c r="C48" s="137"/>
      <c r="D48" s="137"/>
      <c r="E48" s="89" t="s">
        <v>185</v>
      </c>
      <c r="F48" s="89"/>
      <c r="G48" s="91"/>
      <c r="H48" s="91"/>
      <c r="I48" s="91"/>
      <c r="J48" s="125"/>
    </row>
    <row r="49" customFormat="false" ht="15" hidden="false" customHeight="false" outlineLevel="0" collapsed="false">
      <c r="A49" s="140"/>
      <c r="B49" s="140"/>
      <c r="C49" s="137"/>
      <c r="D49" s="137"/>
      <c r="E49" s="89" t="s">
        <v>186</v>
      </c>
      <c r="F49" s="89"/>
      <c r="G49" s="92"/>
      <c r="H49" s="92"/>
      <c r="I49" s="92"/>
      <c r="J49" s="145"/>
    </row>
    <row r="50" customFormat="false" ht="32.25" hidden="false" customHeight="true" outlineLevel="0" collapsed="false">
      <c r="A50" s="88" t="s">
        <v>187</v>
      </c>
      <c r="B50" s="137" t="s">
        <v>188</v>
      </c>
      <c r="C50" s="137"/>
      <c r="D50" s="137"/>
      <c r="E50" s="82" t="s">
        <v>81</v>
      </c>
      <c r="F50" s="82"/>
      <c r="G50" s="146" t="n">
        <f aca="false">'GSTR-3B Consolidated'!N36</f>
        <v>0</v>
      </c>
      <c r="H50" s="147" t="n">
        <f aca="false">'GSTR-3B Consolidated'!N37</f>
        <v>12662982.96</v>
      </c>
      <c r="I50" s="148" t="n">
        <f aca="false">'GSTR-3B Consolidated'!N38</f>
        <v>12662982.96</v>
      </c>
      <c r="J50" s="148" t="n">
        <f aca="false">'GSTR-3B Consolidated'!N39</f>
        <v>0</v>
      </c>
    </row>
    <row r="51" customFormat="false" ht="15" hidden="false" customHeight="true" outlineLevel="0" collapsed="false">
      <c r="A51" s="140" t="s">
        <v>139</v>
      </c>
      <c r="B51" s="137" t="s">
        <v>189</v>
      </c>
      <c r="C51" s="137"/>
      <c r="D51" s="137"/>
      <c r="E51" s="89" t="s">
        <v>81</v>
      </c>
      <c r="F51" s="89"/>
      <c r="G51" s="141"/>
      <c r="H51" s="143"/>
      <c r="I51" s="144"/>
      <c r="J51" s="144"/>
    </row>
    <row r="52" customFormat="false" ht="15" hidden="false" customHeight="false" outlineLevel="0" collapsed="false">
      <c r="A52" s="140"/>
      <c r="B52" s="140"/>
      <c r="C52" s="137"/>
      <c r="D52" s="137"/>
      <c r="E52" s="89" t="s">
        <v>184</v>
      </c>
      <c r="F52" s="89"/>
      <c r="G52" s="141"/>
      <c r="H52" s="141"/>
      <c r="I52" s="142"/>
      <c r="J52" s="142"/>
    </row>
    <row r="53" customFormat="false" ht="15" hidden="false" customHeight="false" outlineLevel="0" collapsed="false">
      <c r="A53" s="140"/>
      <c r="B53" s="140"/>
      <c r="C53" s="137"/>
      <c r="D53" s="137"/>
      <c r="E53" s="89" t="s">
        <v>185</v>
      </c>
      <c r="F53" s="89"/>
      <c r="G53" s="125"/>
      <c r="H53" s="125"/>
      <c r="I53" s="91"/>
      <c r="J53" s="91"/>
    </row>
    <row r="54" customFormat="false" ht="15" hidden="false" customHeight="false" outlineLevel="0" collapsed="false">
      <c r="A54" s="140"/>
      <c r="B54" s="140"/>
      <c r="C54" s="137"/>
      <c r="D54" s="137"/>
      <c r="E54" s="89" t="s">
        <v>186</v>
      </c>
      <c r="F54" s="89"/>
      <c r="G54" s="91"/>
      <c r="H54" s="91"/>
      <c r="I54" s="91"/>
      <c r="J54" s="91"/>
    </row>
    <row r="55" customFormat="false" ht="15" hidden="false" customHeight="true" outlineLevel="0" collapsed="false">
      <c r="A55" s="140" t="s">
        <v>141</v>
      </c>
      <c r="B55" s="137" t="s">
        <v>190</v>
      </c>
      <c r="C55" s="137"/>
      <c r="D55" s="137"/>
      <c r="E55" s="89" t="s">
        <v>81</v>
      </c>
      <c r="F55" s="89"/>
      <c r="G55" s="141"/>
      <c r="H55" s="142"/>
      <c r="I55" s="142"/>
      <c r="J55" s="142"/>
    </row>
    <row r="56" customFormat="false" ht="15" hidden="false" customHeight="false" outlineLevel="0" collapsed="false">
      <c r="A56" s="140"/>
      <c r="B56" s="140"/>
      <c r="C56" s="137"/>
      <c r="D56" s="137"/>
      <c r="E56" s="89" t="s">
        <v>184</v>
      </c>
      <c r="F56" s="89"/>
      <c r="G56" s="141"/>
      <c r="H56" s="142"/>
      <c r="I56" s="142"/>
      <c r="J56" s="142"/>
    </row>
    <row r="57" customFormat="false" ht="15" hidden="false" customHeight="false" outlineLevel="0" collapsed="false">
      <c r="A57" s="140"/>
      <c r="B57" s="140"/>
      <c r="C57" s="137"/>
      <c r="D57" s="137"/>
      <c r="E57" s="89" t="s">
        <v>185</v>
      </c>
      <c r="F57" s="89"/>
      <c r="G57" s="125"/>
      <c r="H57" s="149"/>
      <c r="I57" s="149"/>
      <c r="J57" s="149"/>
    </row>
    <row r="58" customFormat="false" ht="15" hidden="false" customHeight="false" outlineLevel="0" collapsed="false">
      <c r="A58" s="140"/>
      <c r="B58" s="140"/>
      <c r="C58" s="137"/>
      <c r="D58" s="137"/>
      <c r="E58" s="89" t="s">
        <v>186</v>
      </c>
      <c r="F58" s="89"/>
      <c r="G58" s="91"/>
      <c r="H58" s="91"/>
      <c r="I58" s="150"/>
      <c r="J58" s="151"/>
    </row>
    <row r="59" customFormat="false" ht="15" hidden="false" customHeight="false" outlineLevel="0" collapsed="false">
      <c r="A59" s="140" t="s">
        <v>143</v>
      </c>
      <c r="B59" s="82" t="s">
        <v>191</v>
      </c>
      <c r="C59" s="82"/>
      <c r="D59" s="82"/>
      <c r="E59" s="89" t="s">
        <v>81</v>
      </c>
      <c r="F59" s="89"/>
      <c r="G59" s="152" t="n">
        <f aca="false">'GSTR-3B Consolidated'!N28</f>
        <v>0</v>
      </c>
      <c r="H59" s="117"/>
      <c r="I59" s="153"/>
      <c r="J59" s="154" t="n">
        <f aca="false">'GSTR-3B Consolidated'!N29</f>
        <v>0</v>
      </c>
    </row>
    <row r="60" customFormat="false" ht="15" hidden="false" customHeight="false" outlineLevel="0" collapsed="false">
      <c r="A60" s="140"/>
      <c r="B60" s="140"/>
      <c r="C60" s="82"/>
      <c r="D60" s="82"/>
      <c r="E60" s="89" t="s">
        <v>184</v>
      </c>
      <c r="F60" s="89"/>
      <c r="G60" s="155"/>
      <c r="H60" s="120"/>
      <c r="I60" s="156"/>
      <c r="J60" s="157"/>
      <c r="K60" s="158"/>
    </row>
    <row r="61" customFormat="false" ht="15" hidden="false" customHeight="false" outlineLevel="0" collapsed="false">
      <c r="A61" s="140"/>
      <c r="B61" s="140"/>
      <c r="C61" s="82"/>
      <c r="D61" s="82"/>
      <c r="E61" s="89" t="s">
        <v>185</v>
      </c>
      <c r="F61" s="89"/>
      <c r="G61" s="159"/>
      <c r="H61" s="117"/>
      <c r="I61" s="153"/>
      <c r="J61" s="160"/>
    </row>
    <row r="62" customFormat="false" ht="15" hidden="false" customHeight="true" outlineLevel="0" collapsed="false">
      <c r="A62" s="88" t="s">
        <v>145</v>
      </c>
      <c r="B62" s="93" t="s">
        <v>192</v>
      </c>
      <c r="C62" s="93"/>
      <c r="D62" s="93"/>
      <c r="E62" s="93"/>
      <c r="F62" s="93"/>
      <c r="G62" s="161" t="n">
        <f aca="false">'GSTR-3B Consolidated'!N32</f>
        <v>0</v>
      </c>
      <c r="H62" s="120"/>
      <c r="I62" s="156"/>
      <c r="J62" s="141" t="n">
        <f aca="false">'GSTR-3B Consolidated'!N33</f>
        <v>0</v>
      </c>
      <c r="K62" s="162"/>
    </row>
    <row r="63" customFormat="false" ht="15" hidden="false" customHeight="true" outlineLevel="0" collapsed="false">
      <c r="A63" s="88" t="s">
        <v>147</v>
      </c>
      <c r="B63" s="93" t="s">
        <v>193</v>
      </c>
      <c r="C63" s="93"/>
      <c r="D63" s="93"/>
      <c r="E63" s="93"/>
      <c r="F63" s="93"/>
      <c r="G63" s="143" t="n">
        <f aca="false">'GSTR-3B Consolidated'!N42</f>
        <v>10075.58</v>
      </c>
      <c r="H63" s="143" t="n">
        <f aca="false">'GSTR-3B Consolidated'!N43</f>
        <v>9057322.9</v>
      </c>
      <c r="I63" s="144" t="n">
        <f aca="false">'GSTR-3B Consolidated'!N44</f>
        <v>9057322.9</v>
      </c>
      <c r="J63" s="143" t="n">
        <f aca="false">'GSTR-3B Consolidated'!N45</f>
        <v>0</v>
      </c>
    </row>
    <row r="64" customFormat="false" ht="31.5" hidden="false" customHeight="true" outlineLevel="0" collapsed="false">
      <c r="A64" s="88" t="s">
        <v>149</v>
      </c>
      <c r="B64" s="137" t="s">
        <v>194</v>
      </c>
      <c r="C64" s="137"/>
      <c r="D64" s="137"/>
      <c r="E64" s="137"/>
      <c r="F64" s="137"/>
      <c r="G64" s="141"/>
      <c r="H64" s="141"/>
      <c r="I64" s="142"/>
      <c r="J64" s="141"/>
    </row>
    <row r="65" customFormat="false" ht="15" hidden="false" customHeight="true" outlineLevel="0" collapsed="false">
      <c r="A65" s="88" t="s">
        <v>151</v>
      </c>
      <c r="B65" s="106" t="s">
        <v>195</v>
      </c>
      <c r="C65" s="106"/>
      <c r="D65" s="106"/>
      <c r="E65" s="106"/>
      <c r="F65" s="106"/>
      <c r="G65" s="163" t="n">
        <f aca="false">G46+G50+G59+G62+G63+G64</f>
        <v>132664.21</v>
      </c>
      <c r="H65" s="163" t="n">
        <f aca="false">H46+H50+H59+H62+H63+H64</f>
        <v>38875005.1</v>
      </c>
      <c r="I65" s="164" t="n">
        <f aca="false">I46+I50+I59+I62+I63+I64</f>
        <v>40818807.1</v>
      </c>
      <c r="J65" s="163" t="n">
        <f aca="false">J46+J50+J59+J62+J63+J64</f>
        <v>0</v>
      </c>
    </row>
    <row r="66" customFormat="false" ht="15" hidden="false" customHeight="true" outlineLevel="0" collapsed="false">
      <c r="A66" s="88" t="s">
        <v>153</v>
      </c>
      <c r="B66" s="106" t="s">
        <v>196</v>
      </c>
      <c r="C66" s="106"/>
      <c r="D66" s="106"/>
      <c r="E66" s="106"/>
      <c r="F66" s="106"/>
      <c r="G66" s="163" t="n">
        <f aca="false">MAX(G65-G45, 0)</f>
        <v>0</v>
      </c>
      <c r="H66" s="163" t="n">
        <f aca="false">MAX(H65-H45, 0)</f>
        <v>0</v>
      </c>
      <c r="I66" s="164" t="n">
        <f aca="false">MAX(I65-I45, 0)</f>
        <v>0</v>
      </c>
      <c r="J66" s="163" t="n">
        <f aca="false">MAX(J65-J45, 0)</f>
        <v>0</v>
      </c>
    </row>
    <row r="67" customFormat="false" ht="15" hidden="false" customHeight="true" outlineLevel="0" collapsed="false">
      <c r="A67" s="88" t="s">
        <v>155</v>
      </c>
      <c r="B67" s="93" t="s">
        <v>197</v>
      </c>
      <c r="C67" s="93"/>
      <c r="D67" s="93"/>
      <c r="E67" s="93"/>
      <c r="F67" s="93"/>
      <c r="G67" s="154"/>
      <c r="H67" s="154"/>
      <c r="I67" s="165"/>
      <c r="J67" s="166"/>
    </row>
    <row r="68" customFormat="false" ht="15" hidden="false" customHeight="true" outlineLevel="0" collapsed="false">
      <c r="A68" s="88" t="s">
        <v>157</v>
      </c>
      <c r="B68" s="93" t="s">
        <v>198</v>
      </c>
      <c r="C68" s="93"/>
      <c r="D68" s="93"/>
      <c r="E68" s="93"/>
      <c r="F68" s="93"/>
      <c r="G68" s="154"/>
      <c r="H68" s="154"/>
      <c r="I68" s="165"/>
      <c r="J68" s="166"/>
    </row>
    <row r="69" customFormat="false" ht="15" hidden="false" customHeight="true" outlineLevel="0" collapsed="false">
      <c r="A69" s="88" t="s">
        <v>159</v>
      </c>
      <c r="B69" s="106" t="s">
        <v>199</v>
      </c>
      <c r="C69" s="106"/>
      <c r="D69" s="106"/>
      <c r="E69" s="106"/>
      <c r="F69" s="106"/>
      <c r="G69" s="163"/>
      <c r="H69" s="163"/>
      <c r="I69" s="164"/>
      <c r="J69" s="163"/>
    </row>
    <row r="70" customFormat="false" ht="15" hidden="false" customHeight="true" outlineLevel="0" collapsed="false">
      <c r="A70" s="88" t="s">
        <v>161</v>
      </c>
      <c r="B70" s="106" t="s">
        <v>200</v>
      </c>
      <c r="C70" s="106"/>
      <c r="D70" s="106"/>
      <c r="E70" s="106"/>
      <c r="F70" s="106"/>
      <c r="G70" s="129" t="n">
        <f aca="false">SUM(G67:G69)</f>
        <v>0</v>
      </c>
      <c r="H70" s="129" t="n">
        <f aca="false">SUM(H67:H69)</f>
        <v>0</v>
      </c>
      <c r="I70" s="128" t="n">
        <f aca="false">SUM(I67:I69)</f>
        <v>0</v>
      </c>
      <c r="J70" s="129" t="n">
        <f aca="false">SUM(J67:J69)</f>
        <v>0</v>
      </c>
    </row>
    <row r="71" customFormat="false" ht="15" hidden="false" customHeight="true" outlineLevel="0" collapsed="false">
      <c r="A71" s="88" t="s">
        <v>201</v>
      </c>
      <c r="B71" s="106" t="s">
        <v>202</v>
      </c>
      <c r="C71" s="106"/>
      <c r="D71" s="106"/>
      <c r="E71" s="106"/>
      <c r="F71" s="106"/>
      <c r="G71" s="163" t="n">
        <f aca="false">G65 + G70</f>
        <v>132664.21</v>
      </c>
      <c r="H71" s="163" t="n">
        <f aca="false">H65 + H70</f>
        <v>38875005.1</v>
      </c>
      <c r="I71" s="164" t="n">
        <f aca="false">I65 + I70</f>
        <v>40818807.1</v>
      </c>
      <c r="J71" s="163" t="n">
        <f aca="false">J65 + J70</f>
        <v>0</v>
      </c>
    </row>
    <row r="72" customFormat="false" ht="15" hidden="false" customHeight="true" outlineLevel="0" collapsed="false">
      <c r="A72" s="79" t="n">
        <v>7</v>
      </c>
      <c r="B72" s="136" t="s">
        <v>203</v>
      </c>
      <c r="C72" s="136"/>
      <c r="D72" s="136"/>
      <c r="E72" s="136"/>
      <c r="F72" s="136"/>
      <c r="G72" s="136"/>
      <c r="H72" s="136"/>
      <c r="I72" s="136"/>
      <c r="J72" s="136"/>
    </row>
    <row r="73" customFormat="false" ht="15" hidden="false" customHeight="true" outlineLevel="0" collapsed="false">
      <c r="A73" s="88" t="s">
        <v>135</v>
      </c>
      <c r="B73" s="93" t="s">
        <v>204</v>
      </c>
      <c r="C73" s="93"/>
      <c r="D73" s="93"/>
      <c r="E73" s="93"/>
      <c r="F73" s="93"/>
      <c r="G73" s="154" t="n">
        <f aca="false">'GSTR-3B Consolidated'!N60</f>
        <v>0</v>
      </c>
      <c r="H73" s="165" t="n">
        <f aca="false">'GSTR-3B Consolidated'!N61</f>
        <v>0</v>
      </c>
      <c r="I73" s="165" t="n">
        <f aca="false">'GSTR-3B Consolidated'!N62</f>
        <v>1943802</v>
      </c>
      <c r="J73" s="154" t="n">
        <f aca="false">'GSTR-3B Consolidated'!N63</f>
        <v>0</v>
      </c>
    </row>
    <row r="74" customFormat="false" ht="15" hidden="false" customHeight="true" outlineLevel="0" collapsed="false">
      <c r="A74" s="88" t="s">
        <v>137</v>
      </c>
      <c r="B74" s="93" t="s">
        <v>205</v>
      </c>
      <c r="C74" s="93"/>
      <c r="D74" s="93"/>
      <c r="E74" s="93"/>
      <c r="F74" s="93"/>
      <c r="G74" s="141"/>
      <c r="H74" s="142"/>
      <c r="I74" s="142"/>
      <c r="J74" s="141"/>
    </row>
    <row r="75" customFormat="false" ht="15" hidden="false" customHeight="true" outlineLevel="0" collapsed="false">
      <c r="A75" s="88" t="s">
        <v>139</v>
      </c>
      <c r="B75" s="93" t="s">
        <v>206</v>
      </c>
      <c r="C75" s="93"/>
      <c r="D75" s="93"/>
      <c r="E75" s="93"/>
      <c r="F75" s="93"/>
      <c r="G75" s="167" t="n">
        <f aca="false">'GSTR-3B Consolidated'!N54</f>
        <v>0</v>
      </c>
      <c r="H75" s="168" t="n">
        <f aca="false">'GSTR-3B Consolidated'!N55</f>
        <v>0</v>
      </c>
      <c r="I75" s="168" t="n">
        <f aca="false">'GSTR-3B Consolidated'!N56</f>
        <v>0</v>
      </c>
      <c r="J75" s="167" t="n">
        <f aca="false">'GSTR-3B Consolidated'!N57</f>
        <v>0</v>
      </c>
    </row>
    <row r="76" customFormat="false" ht="15" hidden="false" customHeight="true" outlineLevel="0" collapsed="false">
      <c r="A76" s="88" t="s">
        <v>141</v>
      </c>
      <c r="B76" s="93" t="s">
        <v>207</v>
      </c>
      <c r="C76" s="93"/>
      <c r="D76" s="93"/>
      <c r="E76" s="93"/>
      <c r="F76" s="93"/>
      <c r="G76" s="141"/>
      <c r="H76" s="142"/>
      <c r="I76" s="142"/>
      <c r="J76" s="141"/>
    </row>
    <row r="77" customFormat="false" ht="15" hidden="false" customHeight="true" outlineLevel="0" collapsed="false">
      <c r="A77" s="88" t="s">
        <v>143</v>
      </c>
      <c r="B77" s="93" t="s">
        <v>208</v>
      </c>
      <c r="C77" s="93"/>
      <c r="D77" s="93"/>
      <c r="E77" s="93"/>
      <c r="F77" s="93"/>
      <c r="G77" s="143"/>
      <c r="H77" s="144"/>
      <c r="I77" s="144"/>
      <c r="J77" s="143"/>
    </row>
    <row r="78" customFormat="false" ht="15" hidden="false" customHeight="true" outlineLevel="0" collapsed="false">
      <c r="A78" s="88" t="s">
        <v>145</v>
      </c>
      <c r="B78" s="93" t="s">
        <v>209</v>
      </c>
      <c r="C78" s="93"/>
      <c r="D78" s="93"/>
      <c r="E78" s="93"/>
      <c r="F78" s="93"/>
      <c r="G78" s="143"/>
      <c r="H78" s="144"/>
      <c r="I78" s="144"/>
      <c r="J78" s="143"/>
    </row>
    <row r="79" customFormat="false" ht="15" hidden="false" customHeight="true" outlineLevel="0" collapsed="false">
      <c r="A79" s="88" t="s">
        <v>147</v>
      </c>
      <c r="B79" s="93" t="s">
        <v>210</v>
      </c>
      <c r="C79" s="93"/>
      <c r="D79" s="93"/>
      <c r="E79" s="93"/>
      <c r="F79" s="93"/>
      <c r="G79" s="143"/>
      <c r="H79" s="144"/>
      <c r="I79" s="144"/>
      <c r="J79" s="143"/>
    </row>
    <row r="80" customFormat="false" ht="15" hidden="false" customHeight="true" outlineLevel="0" collapsed="false">
      <c r="A80" s="88" t="s">
        <v>149</v>
      </c>
      <c r="B80" s="93" t="s">
        <v>211</v>
      </c>
      <c r="C80" s="93"/>
      <c r="D80" s="93"/>
      <c r="E80" s="93"/>
      <c r="F80" s="93"/>
      <c r="G80" s="141"/>
      <c r="H80" s="142"/>
      <c r="I80" s="142"/>
      <c r="J80" s="141"/>
    </row>
    <row r="81" customFormat="false" ht="15" hidden="false" customHeight="true" outlineLevel="0" collapsed="false">
      <c r="A81" s="88" t="s">
        <v>151</v>
      </c>
      <c r="B81" s="106" t="s">
        <v>212</v>
      </c>
      <c r="C81" s="106"/>
      <c r="D81" s="106"/>
      <c r="E81" s="106"/>
      <c r="F81" s="106"/>
      <c r="G81" s="141" t="n">
        <f aca="false">SUM(G73:G80)</f>
        <v>0</v>
      </c>
      <c r="H81" s="142" t="n">
        <f aca="false">SUM(H73:H80)</f>
        <v>0</v>
      </c>
      <c r="I81" s="142" t="n">
        <f aca="false">SUM(I73:I80)</f>
        <v>1943802</v>
      </c>
      <c r="J81" s="141" t="n">
        <f aca="false">SUM(J73:J80)</f>
        <v>0</v>
      </c>
    </row>
    <row r="82" customFormat="false" ht="15" hidden="false" customHeight="true" outlineLevel="0" collapsed="false">
      <c r="A82" s="88" t="s">
        <v>153</v>
      </c>
      <c r="B82" s="106" t="s">
        <v>213</v>
      </c>
      <c r="C82" s="106"/>
      <c r="D82" s="106"/>
      <c r="E82" s="106"/>
      <c r="F82" s="106"/>
      <c r="G82" s="154" t="n">
        <f aca="false">MAX(G71-G81, 0)</f>
        <v>132664.21</v>
      </c>
      <c r="H82" s="165" t="n">
        <f aca="false">MAX(H71-H81, 0)</f>
        <v>38875005.1</v>
      </c>
      <c r="I82" s="165" t="n">
        <f aca="false">MAX(I71-I81, 0)</f>
        <v>38875005.1</v>
      </c>
      <c r="J82" s="165" t="n">
        <f aca="false">MAX(J71-J81, 0)</f>
        <v>0</v>
      </c>
    </row>
    <row r="83" customFormat="false" ht="15" hidden="false" customHeight="true" outlineLevel="0" collapsed="false">
      <c r="A83" s="79" t="n">
        <v>8</v>
      </c>
      <c r="B83" s="136" t="s">
        <v>214</v>
      </c>
      <c r="C83" s="136"/>
      <c r="D83" s="136"/>
      <c r="E83" s="136"/>
      <c r="F83" s="136"/>
      <c r="G83" s="136"/>
      <c r="H83" s="136"/>
      <c r="I83" s="136"/>
      <c r="J83" s="136"/>
    </row>
    <row r="84" customFormat="false" ht="15" hidden="false" customHeight="false" outlineLevel="0" collapsed="false">
      <c r="A84" s="88" t="s">
        <v>135</v>
      </c>
      <c r="B84" s="169" t="s">
        <v>215</v>
      </c>
      <c r="C84" s="169"/>
      <c r="D84" s="169"/>
      <c r="E84" s="169"/>
      <c r="F84" s="169"/>
      <c r="G84" s="139" t="n">
        <f aca="false">SUMIFS('GSTR-2A By Vendor'!Q:Q,  'GSTR-2A By Vendor'!$H:$H, "N",   'GSTR-2A By Vendor'!$AA:$AA, "N")</f>
        <v>45912.58</v>
      </c>
      <c r="H84" s="139" t="n">
        <f aca="false">SUMIFS('GSTR-2A By Vendor'!R:R,  'GSTR-2A By Vendor'!$H:$H, "N",   'GSTR-2A By Vendor'!$AA:$AA, "N")</f>
        <v>25970914.1</v>
      </c>
      <c r="I84" s="139" t="n">
        <f aca="false">SUMIFS('GSTR-2A By Vendor'!S:S,  'GSTR-2A By Vendor'!$H:$H, "N",   'GSTR-2A By Vendor'!$AA:$AA, "N")</f>
        <v>25970914.1</v>
      </c>
      <c r="J84" s="139" t="n">
        <f aca="false">SUMIFS('GSTR-2A By Vendor'!T:T,  'GSTR-2A By Vendor'!$H:$H, "N",   'GSTR-2A By Vendor'!$AA:$AA, "N")</f>
        <v>0</v>
      </c>
    </row>
    <row r="85" customFormat="false" ht="15" hidden="false" customHeight="false" outlineLevel="0" collapsed="false">
      <c r="A85" s="88" t="s">
        <v>137</v>
      </c>
      <c r="B85" s="170" t="s">
        <v>216</v>
      </c>
      <c r="C85" s="170"/>
      <c r="D85" s="170"/>
      <c r="E85" s="170"/>
      <c r="F85" s="170"/>
      <c r="G85" s="171" t="n">
        <f aca="false">G46+G64</f>
        <v>122588.63</v>
      </c>
      <c r="H85" s="172" t="n">
        <f aca="false">H46+H64</f>
        <v>17154699.24</v>
      </c>
      <c r="I85" s="171" t="n">
        <f aca="false">I46+I64</f>
        <v>19098501.24</v>
      </c>
      <c r="J85" s="173" t="n">
        <f aca="false">J46+J64</f>
        <v>0</v>
      </c>
    </row>
    <row r="86" customFormat="false" ht="49.5" hidden="false" customHeight="true" outlineLevel="0" collapsed="false">
      <c r="A86" s="88" t="s">
        <v>139</v>
      </c>
      <c r="B86" s="174" t="s">
        <v>217</v>
      </c>
      <c r="C86" s="174"/>
      <c r="D86" s="174"/>
      <c r="E86" s="174"/>
      <c r="F86" s="174"/>
      <c r="G86" s="142"/>
      <c r="H86" s="141"/>
      <c r="I86" s="142"/>
      <c r="J86" s="142"/>
    </row>
    <row r="87" customFormat="false" ht="15" hidden="false" customHeight="false" outlineLevel="0" collapsed="false">
      <c r="A87" s="88" t="s">
        <v>141</v>
      </c>
      <c r="B87" s="170" t="s">
        <v>218</v>
      </c>
      <c r="C87" s="170"/>
      <c r="D87" s="170"/>
      <c r="E87" s="170"/>
      <c r="F87" s="170"/>
      <c r="G87" s="144" t="n">
        <f aca="false">MAX(G84-(G85+G86), 0)</f>
        <v>0</v>
      </c>
      <c r="H87" s="143" t="n">
        <f aca="false">MAX(H84-(H85+H86), 0)</f>
        <v>8816214.86</v>
      </c>
      <c r="I87" s="144" t="n">
        <f aca="false">MAX(I84-(I85+I86), 0)</f>
        <v>6872412.86</v>
      </c>
      <c r="J87" s="144" t="n">
        <f aca="false">MAX(J84-(J85+J86), 0)</f>
        <v>0</v>
      </c>
    </row>
    <row r="88" customFormat="false" ht="15" hidden="false" customHeight="false" outlineLevel="0" collapsed="false">
      <c r="A88" s="88" t="s">
        <v>143</v>
      </c>
      <c r="B88" s="170" t="s">
        <v>219</v>
      </c>
      <c r="C88" s="170"/>
      <c r="D88" s="170"/>
      <c r="E88" s="170"/>
      <c r="F88" s="170"/>
      <c r="G88" s="154"/>
      <c r="H88" s="154"/>
      <c r="I88" s="165"/>
      <c r="J88" s="165"/>
    </row>
    <row r="89" customFormat="false" ht="15" hidden="false" customHeight="true" outlineLevel="0" collapsed="false">
      <c r="A89" s="88" t="s">
        <v>145</v>
      </c>
      <c r="B89" s="175" t="s">
        <v>220</v>
      </c>
      <c r="C89" s="175"/>
      <c r="D89" s="175"/>
      <c r="E89" s="175"/>
      <c r="F89" s="175"/>
      <c r="G89" s="142"/>
      <c r="H89" s="141"/>
      <c r="I89" s="142"/>
      <c r="J89" s="142"/>
    </row>
    <row r="90" customFormat="false" ht="15" hidden="false" customHeight="true" outlineLevel="0" collapsed="false">
      <c r="A90" s="88" t="s">
        <v>147</v>
      </c>
      <c r="B90" s="176" t="s">
        <v>221</v>
      </c>
      <c r="C90" s="176"/>
      <c r="D90" s="176"/>
      <c r="E90" s="176"/>
      <c r="F90" s="176"/>
      <c r="G90" s="154"/>
      <c r="H90" s="154"/>
      <c r="I90" s="165"/>
      <c r="J90" s="165"/>
    </row>
    <row r="91" customFormat="false" ht="15" hidden="false" customHeight="true" outlineLevel="0" collapsed="false">
      <c r="A91" s="88" t="s">
        <v>149</v>
      </c>
      <c r="B91" s="176" t="s">
        <v>222</v>
      </c>
      <c r="C91" s="176"/>
      <c r="D91" s="176"/>
      <c r="E91" s="176"/>
      <c r="F91" s="176"/>
      <c r="G91" s="171" t="n">
        <f aca="false">G59</f>
        <v>0</v>
      </c>
      <c r="H91" s="177"/>
      <c r="I91" s="178"/>
      <c r="J91" s="173" t="n">
        <f aca="false">J59</f>
        <v>0</v>
      </c>
    </row>
    <row r="92" customFormat="false" ht="15" hidden="false" customHeight="false" outlineLevel="0" collapsed="false">
      <c r="A92" s="88" t="s">
        <v>151</v>
      </c>
      <c r="B92" s="170" t="s">
        <v>223</v>
      </c>
      <c r="C92" s="170"/>
      <c r="D92" s="170"/>
      <c r="E92" s="170"/>
      <c r="F92" s="170"/>
      <c r="G92" s="179" t="n">
        <f aca="false">MAX(G90-G91, 0)</f>
        <v>0</v>
      </c>
      <c r="H92" s="179" t="n">
        <f aca="false">MAX(H90-H91, 0)</f>
        <v>0</v>
      </c>
      <c r="I92" s="180" t="n">
        <f aca="false">MAX(I90-I91, 0)</f>
        <v>0</v>
      </c>
      <c r="J92" s="181" t="n">
        <f aca="false">MAX(J90-J91, 0)</f>
        <v>0</v>
      </c>
    </row>
    <row r="93" customFormat="false" ht="15" hidden="false" customHeight="true" outlineLevel="0" collapsed="false">
      <c r="A93" s="88" t="s">
        <v>153</v>
      </c>
      <c r="B93" s="176" t="s">
        <v>224</v>
      </c>
      <c r="C93" s="176"/>
      <c r="D93" s="176"/>
      <c r="E93" s="176"/>
      <c r="F93" s="176"/>
      <c r="G93" s="142" t="n">
        <f aca="false">G92</f>
        <v>0</v>
      </c>
      <c r="H93" s="141" t="n">
        <f aca="false">H92</f>
        <v>0</v>
      </c>
      <c r="I93" s="142" t="n">
        <f aca="false">I92</f>
        <v>0</v>
      </c>
      <c r="J93" s="142" t="n">
        <f aca="false">J92</f>
        <v>0</v>
      </c>
    </row>
    <row r="94" customFormat="false" ht="15" hidden="false" customHeight="true" outlineLevel="0" collapsed="false">
      <c r="A94" s="88" t="s">
        <v>155</v>
      </c>
      <c r="B94" s="182" t="s">
        <v>225</v>
      </c>
      <c r="C94" s="182"/>
      <c r="D94" s="182"/>
      <c r="E94" s="182"/>
      <c r="F94" s="182"/>
      <c r="G94" s="180" t="n">
        <f aca="false">G88+G89+G93</f>
        <v>0</v>
      </c>
      <c r="H94" s="179" t="n">
        <f aca="false">H88+H89+H93</f>
        <v>0</v>
      </c>
      <c r="I94" s="180" t="n">
        <f aca="false">I88+I89+I93</f>
        <v>0</v>
      </c>
      <c r="J94" s="179" t="n">
        <f aca="false">J88+J89+J93</f>
        <v>0</v>
      </c>
    </row>
    <row r="95" customFormat="false" ht="15" hidden="false" customHeight="false" outlineLevel="0" collapsed="false">
      <c r="A95" s="79" t="s">
        <v>226</v>
      </c>
      <c r="B95" s="80" t="s">
        <v>227</v>
      </c>
      <c r="C95" s="80"/>
      <c r="D95" s="80"/>
      <c r="E95" s="80"/>
      <c r="F95" s="80"/>
      <c r="G95" s="80"/>
      <c r="H95" s="80"/>
      <c r="I95" s="80"/>
      <c r="J95" s="80"/>
    </row>
    <row r="96" customFormat="false" ht="15" hidden="false" customHeight="false" outlineLevel="0" collapsed="false">
      <c r="A96" s="84" t="n">
        <v>9</v>
      </c>
      <c r="B96" s="84" t="s">
        <v>3</v>
      </c>
      <c r="C96" s="84"/>
      <c r="D96" s="84" t="s">
        <v>228</v>
      </c>
      <c r="E96" s="84" t="s">
        <v>229</v>
      </c>
      <c r="F96" s="84"/>
      <c r="G96" s="84" t="s">
        <v>230</v>
      </c>
      <c r="H96" s="84"/>
      <c r="I96" s="84"/>
      <c r="J96" s="84"/>
    </row>
    <row r="97" customFormat="false" ht="15" hidden="false" customHeight="false" outlineLevel="0" collapsed="false">
      <c r="A97" s="84"/>
      <c r="B97" s="84"/>
      <c r="C97" s="84"/>
      <c r="D97" s="84"/>
      <c r="E97" s="84"/>
      <c r="F97" s="84"/>
      <c r="G97" s="86" t="s">
        <v>29</v>
      </c>
      <c r="H97" s="86" t="s">
        <v>30</v>
      </c>
      <c r="I97" s="86" t="s">
        <v>28</v>
      </c>
      <c r="J97" s="86" t="s">
        <v>31</v>
      </c>
    </row>
    <row r="98" customFormat="false" ht="15" hidden="false" customHeight="false" outlineLevel="0" collapsed="false">
      <c r="A98" s="84"/>
      <c r="B98" s="84" t="n">
        <v>1</v>
      </c>
      <c r="C98" s="84"/>
      <c r="D98" s="86" t="n">
        <v>2</v>
      </c>
      <c r="E98" s="84" t="n">
        <v>3</v>
      </c>
      <c r="F98" s="84"/>
      <c r="G98" s="86" t="n">
        <v>4</v>
      </c>
      <c r="H98" s="86" t="n">
        <v>5</v>
      </c>
      <c r="I98" s="86" t="n">
        <v>6</v>
      </c>
      <c r="J98" s="86" t="n">
        <v>7</v>
      </c>
    </row>
    <row r="99" customFormat="false" ht="15" hidden="false" customHeight="false" outlineLevel="0" collapsed="false">
      <c r="A99" s="183"/>
      <c r="B99" s="82" t="s">
        <v>231</v>
      </c>
      <c r="C99" s="82"/>
      <c r="D99" s="91" t="n">
        <f aca="false">SUM(E99:I99)</f>
        <v>4410214</v>
      </c>
      <c r="E99" s="90" t="n">
        <f aca="false">'GSTR-3B Consolidated'!N92</f>
        <v>0</v>
      </c>
      <c r="F99" s="90"/>
      <c r="G99" s="91" t="n">
        <f aca="false">'GSTR-3B Consolidated'!N99</f>
        <v>4119218</v>
      </c>
      <c r="H99" s="91" t="n">
        <f aca="false">'GSTR-3B Consolidated'!N100</f>
        <v>158332</v>
      </c>
      <c r="I99" s="91" t="n">
        <f aca="false">'GSTR-3B Consolidated'!N98</f>
        <v>132664</v>
      </c>
      <c r="J99" s="184"/>
    </row>
    <row r="100" customFormat="false" ht="15" hidden="false" customHeight="false" outlineLevel="0" collapsed="false">
      <c r="A100" s="183"/>
      <c r="B100" s="82" t="s">
        <v>232</v>
      </c>
      <c r="C100" s="82"/>
      <c r="D100" s="91" t="n">
        <f aca="false">SUM(E100:I100)</f>
        <v>21335831</v>
      </c>
      <c r="E100" s="90" t="n">
        <f aca="false">'GSTR-3B Consolidated'!N93</f>
        <v>13613091</v>
      </c>
      <c r="F100" s="90"/>
      <c r="G100" s="125" t="n">
        <f aca="false">'GSTR-3B Consolidated'!N102</f>
        <v>7722740</v>
      </c>
      <c r="H100" s="185"/>
      <c r="I100" s="149" t="n">
        <f aca="false">'GSTR-3B Consolidated'!N101</f>
        <v>0</v>
      </c>
      <c r="J100" s="96"/>
    </row>
    <row r="101" customFormat="false" ht="15" hidden="false" customHeight="false" outlineLevel="0" collapsed="false">
      <c r="A101" s="183"/>
      <c r="B101" s="82" t="s">
        <v>233</v>
      </c>
      <c r="C101" s="82"/>
      <c r="D101" s="91" t="n">
        <f aca="false">SUM(E101:I101)</f>
        <v>21335831</v>
      </c>
      <c r="E101" s="90" t="n">
        <f aca="false">'GSTR-3B Consolidated'!N94</f>
        <v>13617053</v>
      </c>
      <c r="F101" s="90"/>
      <c r="G101" s="186"/>
      <c r="H101" s="149" t="n">
        <f aca="false">'GSTR-3B Consolidated'!N104</f>
        <v>7718778</v>
      </c>
      <c r="I101" s="149" t="n">
        <f aca="false">'GSTR-3B Consolidated'!N103</f>
        <v>0</v>
      </c>
      <c r="J101" s="96"/>
    </row>
    <row r="102" customFormat="false" ht="15" hidden="false" customHeight="false" outlineLevel="0" collapsed="false">
      <c r="A102" s="183"/>
      <c r="B102" s="82" t="s">
        <v>31</v>
      </c>
      <c r="C102" s="82"/>
      <c r="D102" s="91" t="n">
        <f aca="false">E102 + J102</f>
        <v>0</v>
      </c>
      <c r="E102" s="90" t="n">
        <f aca="false">'GSTR-3B Consolidated'!N95</f>
        <v>0</v>
      </c>
      <c r="F102" s="90"/>
      <c r="G102" s="187"/>
      <c r="H102" s="187"/>
      <c r="I102" s="187"/>
      <c r="J102" s="147" t="n">
        <f aca="false">'GSTR-3B Consolidated'!N105</f>
        <v>0</v>
      </c>
    </row>
    <row r="103" customFormat="false" ht="15" hidden="false" customHeight="false" outlineLevel="0" collapsed="false">
      <c r="A103" s="183"/>
      <c r="B103" s="82" t="s">
        <v>234</v>
      </c>
      <c r="C103" s="82"/>
      <c r="D103" s="91" t="n">
        <f aca="false">E103</f>
        <v>0</v>
      </c>
      <c r="E103" s="90" t="n">
        <f aca="false">SUM('GSTR-3B Consolidated'!N114:N117)</f>
        <v>0</v>
      </c>
      <c r="F103" s="90"/>
      <c r="G103" s="186"/>
      <c r="H103" s="185"/>
      <c r="I103" s="185"/>
      <c r="J103" s="95"/>
    </row>
    <row r="104" customFormat="false" ht="15" hidden="false" customHeight="false" outlineLevel="0" collapsed="false">
      <c r="A104" s="183"/>
      <c r="B104" s="82" t="s">
        <v>235</v>
      </c>
      <c r="C104" s="82"/>
      <c r="D104" s="91" t="n">
        <f aca="false">E104</f>
        <v>0</v>
      </c>
      <c r="E104" s="90" t="n">
        <f aca="false">SUM('GSTR-3B Consolidated'!N120:N121)</f>
        <v>0</v>
      </c>
      <c r="F104" s="90"/>
      <c r="G104" s="187"/>
      <c r="H104" s="187"/>
      <c r="I104" s="187"/>
      <c r="J104" s="188"/>
    </row>
    <row r="105" customFormat="false" ht="15" hidden="false" customHeight="false" outlineLevel="0" collapsed="false">
      <c r="A105" s="183"/>
      <c r="B105" s="82" t="s">
        <v>236</v>
      </c>
      <c r="C105" s="82"/>
      <c r="D105" s="91"/>
      <c r="E105" s="90"/>
      <c r="F105" s="90"/>
      <c r="G105" s="188"/>
      <c r="H105" s="187"/>
      <c r="I105" s="187"/>
      <c r="J105" s="97"/>
    </row>
    <row r="106" customFormat="false" ht="15" hidden="false" customHeight="false" outlineLevel="0" collapsed="false">
      <c r="A106" s="183"/>
      <c r="B106" s="82" t="s">
        <v>237</v>
      </c>
      <c r="C106" s="82"/>
      <c r="D106" s="91"/>
      <c r="E106" s="90"/>
      <c r="F106" s="90"/>
      <c r="G106" s="186"/>
      <c r="H106" s="185"/>
      <c r="I106" s="185"/>
      <c r="J106" s="95"/>
    </row>
    <row r="107" customFormat="false" ht="31.5" hidden="false" customHeight="true" outlineLevel="0" collapsed="false">
      <c r="A107" s="189" t="s">
        <v>238</v>
      </c>
      <c r="B107" s="87" t="s">
        <v>239</v>
      </c>
      <c r="C107" s="87"/>
      <c r="D107" s="87"/>
      <c r="E107" s="87"/>
      <c r="F107" s="87"/>
      <c r="G107" s="87"/>
      <c r="H107" s="87"/>
      <c r="I107" s="87"/>
      <c r="J107" s="87"/>
    </row>
    <row r="108" customFormat="false" ht="15" hidden="false" customHeight="false" outlineLevel="0" collapsed="false">
      <c r="A108" s="5"/>
      <c r="B108" s="5" t="s">
        <v>3</v>
      </c>
      <c r="C108" s="5"/>
      <c r="D108" s="5"/>
      <c r="E108" s="5" t="s">
        <v>27</v>
      </c>
      <c r="F108" s="5"/>
      <c r="G108" s="85" t="s">
        <v>28</v>
      </c>
      <c r="H108" s="85" t="s">
        <v>29</v>
      </c>
      <c r="I108" s="85" t="s">
        <v>30</v>
      </c>
      <c r="J108" s="85" t="s">
        <v>31</v>
      </c>
    </row>
    <row r="109" customFormat="false" ht="15" hidden="false" customHeight="false" outlineLevel="0" collapsed="false">
      <c r="A109" s="5"/>
      <c r="B109" s="84" t="n">
        <v>1</v>
      </c>
      <c r="C109" s="84"/>
      <c r="D109" s="84"/>
      <c r="E109" s="84" t="n">
        <v>2</v>
      </c>
      <c r="F109" s="84"/>
      <c r="G109" s="190" t="n">
        <v>5</v>
      </c>
      <c r="H109" s="190" t="n">
        <v>3</v>
      </c>
      <c r="I109" s="190" t="n">
        <v>4</v>
      </c>
      <c r="J109" s="86" t="n">
        <v>6</v>
      </c>
    </row>
    <row r="110" customFormat="false" ht="31.5" hidden="false" customHeight="true" outlineLevel="0" collapsed="false">
      <c r="A110" s="191" t="n">
        <v>10</v>
      </c>
      <c r="B110" s="93" t="s">
        <v>240</v>
      </c>
      <c r="C110" s="93"/>
      <c r="D110" s="93"/>
      <c r="E110" s="192" t="n">
        <f aca="false">SUM(SUMIFS('GSTR-1 By Customer'!P:P,  'GSTR-1 By Customer'!$H:$H, "N",   'GSTR-1 By Customer'!$C:$C, "&gt;"&amp;'Raw Data Consolidated'!$D$7, 'GSTR-1 By Customer'!$A:$A, {"I","IA","D","DA"},  'GSTR-1 By Customer'!$AA:$AA, "N"))</f>
        <v>0</v>
      </c>
      <c r="F110" s="192"/>
      <c r="G110" s="142" t="n">
        <f aca="false">SUM(SUMIFS('GSTR-1 By Customer'!Q:Q,  'GSTR-1 By Customer'!$H:$H, "N",   'GSTR-1 By Customer'!$C:$C, "&gt;"&amp;'Raw Data Consolidated'!$D$7, 'GSTR-1 By Customer'!$A:$A, {"I","IA","D","DA"},  'GSTR-1 By Customer'!$AA:$AA, "N"))</f>
        <v>0</v>
      </c>
      <c r="H110" s="142" t="n">
        <f aca="false">SUM(SUMIFS('GSTR-1 By Customer'!R:R,  'GSTR-1 By Customer'!$H:$H, "N",   'GSTR-1 By Customer'!$C:$C, "&gt;"&amp;'Raw Data Consolidated'!$D$7, 'GSTR-1 By Customer'!$A:$A, {"I","IA","D","DA"},  'GSTR-1 By Customer'!$AA:$AA, "N"))</f>
        <v>0</v>
      </c>
      <c r="I110" s="142" t="n">
        <f aca="false">SUM(SUMIFS('GSTR-1 By Customer'!S:S,  'GSTR-1 By Customer'!$H:$H, "N",   'GSTR-1 By Customer'!$C:$C, "&gt;"&amp;'Raw Data Consolidated'!$D$7, 'GSTR-1 By Customer'!$A:$A, {"I","IA","D","DA"},  'GSTR-1 By Customer'!$AA:$AA, "N"))</f>
        <v>0</v>
      </c>
      <c r="J110" s="141" t="n">
        <f aca="false">SUM(SUMIFS('GSTR-1 By Customer'!T:T,  'GSTR-1 By Customer'!$H:$H, "N",   'GSTR-1 By Customer'!$C:$C, "&gt;"&amp;'Raw Data Consolidated'!$D$7, 'GSTR-1 By Customer'!$A:$A, {"I","IA","D","DA"},  'GSTR-1 By Customer'!$AA:$AA, "N"))</f>
        <v>0</v>
      </c>
    </row>
    <row r="111" customFormat="false" ht="31.5" hidden="false" customHeight="true" outlineLevel="0" collapsed="false">
      <c r="A111" s="191" t="n">
        <v>11</v>
      </c>
      <c r="B111" s="93" t="s">
        <v>241</v>
      </c>
      <c r="C111" s="93"/>
      <c r="D111" s="93"/>
      <c r="E111" s="192" t="n">
        <f aca="false">-SUM(SUMIFS('GSTR-1 By Customer'!P:P,  'GSTR-1 By Customer'!$H:$H, "N",   'GSTR-1 By Customer'!$C:$C, "&gt;"&amp;'Raw Data Consolidated'!$D$7, 'GSTR-1 By Customer'!$A:$A, {"C","CA","R","RA"},  'GSTR-1 By Customer'!$AA:$AA, "N"))</f>
        <v>-0</v>
      </c>
      <c r="F111" s="192"/>
      <c r="G111" s="142" t="n">
        <f aca="false">-SUM(SUMIFS('GSTR-1 By Customer'!Q:Q,  'GSTR-1 By Customer'!$H:$H, "N",   'GSTR-1 By Customer'!$C:$C, "&gt;"&amp;'Raw Data Consolidated'!$D$7, 'GSTR-1 By Customer'!$A:$A, {"C","CA","R","RA"},  'GSTR-1 By Customer'!$AA:$AA, "N"))</f>
        <v>-0</v>
      </c>
      <c r="H111" s="142" t="n">
        <f aca="false">-SUM(SUMIFS('GSTR-1 By Customer'!R:R,  'GSTR-1 By Customer'!$H:$H, "N",   'GSTR-1 By Customer'!$C:$C, "&gt;"&amp;'Raw Data Consolidated'!$D$7, 'GSTR-1 By Customer'!$A:$A, {"C","CA","R","RA"},  'GSTR-1 By Customer'!$AA:$AA, "N"))</f>
        <v>-0</v>
      </c>
      <c r="I111" s="142" t="n">
        <f aca="false">-SUM(SUMIFS('GSTR-1 By Customer'!S:S,  'GSTR-1 By Customer'!$H:$H, "N",   'GSTR-1 By Customer'!$C:$C, "&gt;"&amp;'Raw Data Consolidated'!$D$7, 'GSTR-1 By Customer'!$A:$A, {"C","CA","R","RA"},  'GSTR-1 By Customer'!$AA:$AA, "N"))</f>
        <v>-0</v>
      </c>
      <c r="J111" s="141" t="n">
        <f aca="false">-SUM(SUMIFS('GSTR-1 By Customer'!T:T,  'GSTR-1 By Customer'!$H:$H, "N",   'GSTR-1 By Customer'!$C:$C, "&gt;"&amp;'Raw Data Consolidated'!$D$7, 'GSTR-1 By Customer'!$A:$A, {"C","CA","R","RA"},  'GSTR-1 By Customer'!$AA:$AA, "N"))</f>
        <v>-0</v>
      </c>
    </row>
    <row r="112" customFormat="false" ht="15.75" hidden="false" customHeight="true" outlineLevel="0" collapsed="false">
      <c r="A112" s="191" t="n">
        <v>12</v>
      </c>
      <c r="B112" s="93" t="s">
        <v>242</v>
      </c>
      <c r="C112" s="93"/>
      <c r="D112" s="93"/>
      <c r="E112" s="193"/>
      <c r="F112" s="193"/>
      <c r="G112" s="142"/>
      <c r="H112" s="142"/>
      <c r="I112" s="165"/>
      <c r="J112" s="142"/>
    </row>
    <row r="113" customFormat="false" ht="15" hidden="false" customHeight="true" outlineLevel="0" collapsed="false">
      <c r="A113" s="191" t="n">
        <v>13</v>
      </c>
      <c r="B113" s="93" t="s">
        <v>243</v>
      </c>
      <c r="C113" s="93"/>
      <c r="D113" s="93"/>
      <c r="E113" s="194"/>
      <c r="F113" s="194"/>
      <c r="G113" s="165"/>
      <c r="H113" s="165"/>
      <c r="I113" s="168"/>
      <c r="J113" s="154"/>
    </row>
    <row r="114" customFormat="false" ht="15" hidden="false" customHeight="false" outlineLevel="0" collapsed="false">
      <c r="A114" s="79" t="n">
        <v>14</v>
      </c>
      <c r="B114" s="80" t="s">
        <v>244</v>
      </c>
      <c r="C114" s="80"/>
      <c r="D114" s="80"/>
      <c r="E114" s="80"/>
      <c r="F114" s="80"/>
      <c r="G114" s="80"/>
      <c r="H114" s="80"/>
      <c r="I114" s="80"/>
      <c r="J114" s="80"/>
    </row>
    <row r="115" customFormat="false" ht="15" hidden="false" customHeight="false" outlineLevel="0" collapsed="false">
      <c r="A115" s="1"/>
      <c r="B115" s="5" t="s">
        <v>3</v>
      </c>
      <c r="C115" s="5"/>
      <c r="D115" s="5"/>
      <c r="E115" s="5"/>
      <c r="F115" s="5"/>
      <c r="G115" s="5" t="s">
        <v>245</v>
      </c>
      <c r="H115" s="5"/>
      <c r="I115" s="5" t="s">
        <v>246</v>
      </c>
      <c r="J115" s="5"/>
    </row>
    <row r="116" customFormat="false" ht="15" hidden="false" customHeight="false" outlineLevel="0" collapsed="false">
      <c r="A116" s="1"/>
      <c r="B116" s="195" t="n">
        <v>1</v>
      </c>
      <c r="C116" s="195"/>
      <c r="D116" s="195"/>
      <c r="E116" s="195"/>
      <c r="F116" s="195"/>
      <c r="G116" s="196" t="n">
        <v>2</v>
      </c>
      <c r="H116" s="196"/>
      <c r="I116" s="196" t="n">
        <v>3</v>
      </c>
      <c r="J116" s="196"/>
    </row>
    <row r="117" customFormat="false" ht="15" hidden="false" customHeight="false" outlineLevel="0" collapsed="false">
      <c r="A117" s="197"/>
      <c r="B117" s="198" t="s">
        <v>231</v>
      </c>
      <c r="C117" s="198"/>
      <c r="D117" s="198"/>
      <c r="E117" s="198"/>
      <c r="F117" s="198"/>
      <c r="G117" s="115" t="n">
        <f aca="false">G110-G111</f>
        <v>0</v>
      </c>
      <c r="H117" s="115"/>
      <c r="I117" s="115"/>
      <c r="J117" s="115"/>
    </row>
    <row r="118" customFormat="false" ht="15" hidden="false" customHeight="false" outlineLevel="0" collapsed="false">
      <c r="A118" s="197"/>
      <c r="B118" s="199" t="s">
        <v>247</v>
      </c>
      <c r="C118" s="199"/>
      <c r="D118" s="199"/>
      <c r="E118" s="199"/>
      <c r="F118" s="199"/>
      <c r="G118" s="90" t="n">
        <f aca="false">H110-H111</f>
        <v>0</v>
      </c>
      <c r="H118" s="90"/>
      <c r="I118" s="90"/>
      <c r="J118" s="90"/>
    </row>
    <row r="119" customFormat="false" ht="15" hidden="false" customHeight="false" outlineLevel="0" collapsed="false">
      <c r="A119" s="197"/>
      <c r="B119" s="199" t="s">
        <v>233</v>
      </c>
      <c r="C119" s="199"/>
      <c r="D119" s="199"/>
      <c r="E119" s="199"/>
      <c r="F119" s="199"/>
      <c r="G119" s="90" t="n">
        <f aca="false">I110-I111</f>
        <v>0</v>
      </c>
      <c r="H119" s="90"/>
      <c r="I119" s="90"/>
      <c r="J119" s="90"/>
    </row>
    <row r="120" customFormat="false" ht="15" hidden="false" customHeight="false" outlineLevel="0" collapsed="false">
      <c r="A120" s="197"/>
      <c r="B120" s="199" t="s">
        <v>31</v>
      </c>
      <c r="C120" s="199"/>
      <c r="D120" s="199"/>
      <c r="E120" s="199"/>
      <c r="F120" s="199"/>
      <c r="G120" s="90" t="n">
        <f aca="false">J110-J111</f>
        <v>0</v>
      </c>
      <c r="H120" s="90"/>
      <c r="I120" s="90"/>
      <c r="J120" s="90"/>
    </row>
    <row r="121" customFormat="false" ht="15" hidden="false" customHeight="false" outlineLevel="0" collapsed="false">
      <c r="A121" s="197"/>
      <c r="B121" s="170" t="s">
        <v>234</v>
      </c>
      <c r="C121" s="170"/>
      <c r="D121" s="170"/>
      <c r="E121" s="170"/>
      <c r="F121" s="170"/>
      <c r="G121" s="90"/>
      <c r="H121" s="90"/>
      <c r="I121" s="90"/>
      <c r="J121" s="90"/>
    </row>
    <row r="122" customFormat="false" ht="15" hidden="false" customHeight="false" outlineLevel="0" collapsed="false">
      <c r="A122" s="189" t="s">
        <v>248</v>
      </c>
      <c r="B122" s="80" t="s">
        <v>249</v>
      </c>
      <c r="C122" s="80"/>
      <c r="D122" s="80"/>
      <c r="E122" s="80"/>
      <c r="F122" s="80"/>
      <c r="G122" s="80"/>
      <c r="H122" s="80"/>
      <c r="I122" s="80"/>
      <c r="J122" s="80"/>
    </row>
    <row r="123" customFormat="false" ht="15" hidden="false" customHeight="false" outlineLevel="0" collapsed="false">
      <c r="A123" s="189" t="n">
        <v>15</v>
      </c>
      <c r="B123" s="80" t="s">
        <v>250</v>
      </c>
      <c r="C123" s="80"/>
      <c r="D123" s="80"/>
      <c r="E123" s="80"/>
      <c r="F123" s="80"/>
      <c r="G123" s="80"/>
      <c r="H123" s="80"/>
      <c r="I123" s="80"/>
      <c r="J123" s="80"/>
    </row>
    <row r="124" customFormat="false" ht="30" hidden="false" customHeight="true" outlineLevel="0" collapsed="false">
      <c r="B124" s="12" t="s">
        <v>251</v>
      </c>
      <c r="C124" s="12"/>
      <c r="D124" s="200" t="s">
        <v>28</v>
      </c>
      <c r="E124" s="200" t="s">
        <v>29</v>
      </c>
      <c r="F124" s="200" t="s">
        <v>30</v>
      </c>
      <c r="G124" s="201" t="s">
        <v>31</v>
      </c>
      <c r="H124" s="201" t="s">
        <v>234</v>
      </c>
      <c r="I124" s="202" t="s">
        <v>236</v>
      </c>
      <c r="J124" s="203" t="s">
        <v>252</v>
      </c>
    </row>
    <row r="125" customFormat="false" ht="15" hidden="false" customHeight="false" outlineLevel="0" collapsed="false">
      <c r="A125" s="204"/>
      <c r="B125" s="5" t="n">
        <v>1</v>
      </c>
      <c r="C125" s="5"/>
      <c r="D125" s="85" t="n">
        <v>4</v>
      </c>
      <c r="E125" s="85" t="n">
        <v>2</v>
      </c>
      <c r="F125" s="85" t="n">
        <v>3</v>
      </c>
      <c r="G125" s="134" t="n">
        <v>5</v>
      </c>
      <c r="H125" s="205"/>
      <c r="I125" s="205"/>
      <c r="J125" s="155"/>
    </row>
    <row r="126" customFormat="false" ht="15" hidden="false" customHeight="false" outlineLevel="0" collapsed="false">
      <c r="A126" s="206" t="s">
        <v>135</v>
      </c>
      <c r="B126" s="89" t="s">
        <v>253</v>
      </c>
      <c r="C126" s="89"/>
      <c r="D126" s="91"/>
      <c r="E126" s="91"/>
      <c r="F126" s="91"/>
      <c r="G126" s="91"/>
      <c r="H126" s="188"/>
      <c r="I126" s="187"/>
      <c r="J126" s="188"/>
    </row>
    <row r="127" customFormat="false" ht="15" hidden="false" customHeight="true" outlineLevel="0" collapsed="false">
      <c r="A127" s="206" t="s">
        <v>137</v>
      </c>
      <c r="B127" s="93" t="s">
        <v>254</v>
      </c>
      <c r="C127" s="93"/>
      <c r="D127" s="91"/>
      <c r="E127" s="91"/>
      <c r="F127" s="91"/>
      <c r="G127" s="91"/>
      <c r="H127" s="207"/>
      <c r="I127" s="208"/>
      <c r="J127" s="207"/>
    </row>
    <row r="128" customFormat="false" ht="15" hidden="false" customHeight="true" outlineLevel="0" collapsed="false">
      <c r="A128" s="206" t="s">
        <v>139</v>
      </c>
      <c r="B128" s="93" t="s">
        <v>255</v>
      </c>
      <c r="C128" s="93"/>
      <c r="D128" s="91"/>
      <c r="E128" s="91"/>
      <c r="F128" s="91"/>
      <c r="G128" s="91"/>
      <c r="H128" s="188"/>
      <c r="I128" s="187"/>
      <c r="J128" s="188"/>
    </row>
    <row r="129" customFormat="false" ht="15" hidden="false" customHeight="true" outlineLevel="0" collapsed="false">
      <c r="A129" s="206" t="s">
        <v>141</v>
      </c>
      <c r="B129" s="93" t="s">
        <v>256</v>
      </c>
      <c r="C129" s="93"/>
      <c r="D129" s="91"/>
      <c r="E129" s="91"/>
      <c r="F129" s="91"/>
      <c r="G129" s="91"/>
      <c r="H129" s="207"/>
      <c r="I129" s="208"/>
      <c r="J129" s="207"/>
      <c r="K129" s="162"/>
    </row>
    <row r="130" customFormat="false" ht="15" hidden="false" customHeight="true" outlineLevel="0" collapsed="false">
      <c r="A130" s="206" t="s">
        <v>143</v>
      </c>
      <c r="B130" s="93" t="s">
        <v>257</v>
      </c>
      <c r="C130" s="93"/>
      <c r="D130" s="91"/>
      <c r="E130" s="91"/>
      <c r="F130" s="91"/>
      <c r="G130" s="91"/>
      <c r="H130" s="125"/>
      <c r="I130" s="91"/>
      <c r="J130" s="91"/>
    </row>
    <row r="131" customFormat="false" ht="15" hidden="false" customHeight="true" outlineLevel="0" collapsed="false">
      <c r="A131" s="206" t="s">
        <v>145</v>
      </c>
      <c r="B131" s="93" t="s">
        <v>258</v>
      </c>
      <c r="C131" s="93"/>
      <c r="D131" s="91"/>
      <c r="E131" s="91"/>
      <c r="F131" s="91"/>
      <c r="G131" s="91"/>
      <c r="H131" s="91"/>
      <c r="I131" s="91"/>
      <c r="J131" s="91"/>
    </row>
    <row r="132" customFormat="false" ht="15" hidden="false" customHeight="false" outlineLevel="0" collapsed="false">
      <c r="A132" s="206" t="s">
        <v>147</v>
      </c>
      <c r="B132" s="89" t="s">
        <v>259</v>
      </c>
      <c r="C132" s="89"/>
      <c r="D132" s="91"/>
      <c r="E132" s="91"/>
      <c r="F132" s="91"/>
      <c r="G132" s="91"/>
      <c r="H132" s="91"/>
      <c r="I132" s="91"/>
      <c r="J132" s="91"/>
    </row>
    <row r="133" customFormat="false" ht="15" hidden="false" customHeight="true" outlineLevel="0" collapsed="false">
      <c r="A133" s="189" t="n">
        <v>16</v>
      </c>
      <c r="B133" s="87" t="s">
        <v>260</v>
      </c>
      <c r="C133" s="87"/>
      <c r="D133" s="87"/>
      <c r="E133" s="87"/>
      <c r="F133" s="87"/>
      <c r="G133" s="87"/>
      <c r="H133" s="87"/>
      <c r="I133" s="87"/>
      <c r="J133" s="87"/>
    </row>
    <row r="134" customFormat="false" ht="15" hidden="false" customHeight="false" outlineLevel="0" collapsed="false">
      <c r="B134" s="5" t="s">
        <v>251</v>
      </c>
      <c r="C134" s="5"/>
      <c r="D134" s="5"/>
      <c r="E134" s="5" t="s">
        <v>27</v>
      </c>
      <c r="F134" s="5"/>
      <c r="G134" s="209" t="s">
        <v>28</v>
      </c>
      <c r="H134" s="209" t="s">
        <v>29</v>
      </c>
      <c r="I134" s="210" t="s">
        <v>30</v>
      </c>
      <c r="J134" s="211" t="s">
        <v>31</v>
      </c>
    </row>
    <row r="135" customFormat="false" ht="15" hidden="false" customHeight="false" outlineLevel="0" collapsed="false">
      <c r="B135" s="84" t="n">
        <v>1</v>
      </c>
      <c r="C135" s="84"/>
      <c r="D135" s="84"/>
      <c r="E135" s="84" t="n">
        <v>2</v>
      </c>
      <c r="F135" s="84"/>
      <c r="G135" s="212" t="n">
        <v>5</v>
      </c>
      <c r="H135" s="213" t="n">
        <v>3</v>
      </c>
      <c r="I135" s="213" t="n">
        <v>4</v>
      </c>
      <c r="J135" s="212" t="n">
        <v>6</v>
      </c>
    </row>
    <row r="136" customFormat="false" ht="15" hidden="false" customHeight="false" outlineLevel="0" collapsed="false">
      <c r="A136" s="81" t="s">
        <v>135</v>
      </c>
      <c r="B136" s="214" t="s">
        <v>261</v>
      </c>
      <c r="C136" s="214"/>
      <c r="D136" s="214"/>
      <c r="E136" s="90"/>
      <c r="F136" s="90"/>
      <c r="G136" s="186"/>
      <c r="H136" s="185"/>
      <c r="I136" s="185"/>
      <c r="J136" s="186"/>
    </row>
    <row r="137" customFormat="false" ht="15" hidden="false" customHeight="false" outlineLevel="0" collapsed="false">
      <c r="A137" s="81" t="s">
        <v>137</v>
      </c>
      <c r="B137" s="214" t="s">
        <v>262</v>
      </c>
      <c r="C137" s="214"/>
      <c r="D137" s="214"/>
      <c r="E137" s="90"/>
      <c r="F137" s="90"/>
      <c r="G137" s="125"/>
      <c r="H137" s="91"/>
      <c r="I137" s="91"/>
      <c r="J137" s="91"/>
    </row>
    <row r="138" customFormat="false" ht="15" hidden="false" customHeight="true" outlineLevel="0" collapsed="false">
      <c r="A138" s="81" t="s">
        <v>139</v>
      </c>
      <c r="B138" s="215" t="s">
        <v>263</v>
      </c>
      <c r="C138" s="215"/>
      <c r="D138" s="215"/>
      <c r="E138" s="90"/>
      <c r="F138" s="90"/>
      <c r="G138" s="91"/>
      <c r="H138" s="91"/>
      <c r="I138" s="91"/>
      <c r="J138" s="91"/>
    </row>
    <row r="139" customFormat="false" ht="15" hidden="false" customHeight="true" outlineLevel="0" collapsed="false">
      <c r="A139" s="189" t="n">
        <v>17</v>
      </c>
      <c r="B139" s="133" t="s">
        <v>264</v>
      </c>
      <c r="C139" s="133"/>
      <c r="D139" s="133"/>
      <c r="E139" s="133"/>
      <c r="F139" s="133"/>
      <c r="G139" s="133"/>
      <c r="H139" s="133"/>
      <c r="I139" s="133"/>
      <c r="J139" s="133"/>
    </row>
    <row r="140" customFormat="false" ht="15" hidden="false" customHeight="false" outlineLevel="0" collapsed="false">
      <c r="A140" s="212" t="s">
        <v>265</v>
      </c>
      <c r="B140" s="85" t="s">
        <v>266</v>
      </c>
      <c r="C140" s="85" t="s">
        <v>267</v>
      </c>
      <c r="D140" s="85" t="s">
        <v>27</v>
      </c>
      <c r="E140" s="5" t="s">
        <v>268</v>
      </c>
      <c r="F140" s="5"/>
      <c r="G140" s="85" t="s">
        <v>28</v>
      </c>
      <c r="H140" s="85" t="s">
        <v>29</v>
      </c>
      <c r="I140" s="85" t="s">
        <v>30</v>
      </c>
      <c r="J140" s="85" t="s">
        <v>31</v>
      </c>
    </row>
    <row r="141" customFormat="false" ht="15" hidden="false" customHeight="false" outlineLevel="0" collapsed="false">
      <c r="A141" s="134" t="n">
        <v>1</v>
      </c>
      <c r="B141" s="85" t="n">
        <v>2</v>
      </c>
      <c r="C141" s="85" t="n">
        <v>3</v>
      </c>
      <c r="D141" s="85" t="n">
        <v>4</v>
      </c>
      <c r="E141" s="5" t="n">
        <v>5</v>
      </c>
      <c r="F141" s="5"/>
      <c r="G141" s="85" t="n">
        <v>8</v>
      </c>
      <c r="H141" s="85" t="n">
        <v>6</v>
      </c>
      <c r="I141" s="85" t="n">
        <v>7</v>
      </c>
      <c r="J141" s="85" t="n">
        <v>9</v>
      </c>
    </row>
    <row r="142" customFormat="false" ht="15" hidden="false" customHeight="false" outlineLevel="0" collapsed="false">
      <c r="A142" s="216"/>
      <c r="B142" s="85"/>
      <c r="C142" s="217"/>
      <c r="D142" s="91"/>
      <c r="E142" s="90"/>
      <c r="F142" s="90"/>
      <c r="G142" s="91"/>
      <c r="H142" s="91"/>
      <c r="I142" s="91"/>
      <c r="J142" s="91"/>
    </row>
    <row r="143" customFormat="false" ht="15" hidden="false" customHeight="true" outlineLevel="0" collapsed="false">
      <c r="A143" s="189" t="n">
        <v>18</v>
      </c>
      <c r="B143" s="133" t="s">
        <v>269</v>
      </c>
      <c r="C143" s="133"/>
      <c r="D143" s="133"/>
      <c r="E143" s="133"/>
      <c r="F143" s="133"/>
      <c r="G143" s="133"/>
      <c r="H143" s="133"/>
      <c r="I143" s="133"/>
      <c r="J143" s="133"/>
    </row>
    <row r="144" customFormat="false" ht="15" hidden="false" customHeight="false" outlineLevel="0" collapsed="false">
      <c r="A144" s="212" t="s">
        <v>265</v>
      </c>
      <c r="B144" s="85" t="s">
        <v>266</v>
      </c>
      <c r="C144" s="85" t="s">
        <v>267</v>
      </c>
      <c r="D144" s="85" t="s">
        <v>27</v>
      </c>
      <c r="E144" s="5" t="s">
        <v>268</v>
      </c>
      <c r="F144" s="5"/>
      <c r="G144" s="85" t="s">
        <v>28</v>
      </c>
      <c r="H144" s="85" t="s">
        <v>29</v>
      </c>
      <c r="I144" s="85" t="s">
        <v>30</v>
      </c>
      <c r="J144" s="85" t="s">
        <v>31</v>
      </c>
    </row>
    <row r="145" customFormat="false" ht="15" hidden="false" customHeight="false" outlineLevel="0" collapsed="false">
      <c r="A145" s="134" t="n">
        <v>1</v>
      </c>
      <c r="B145" s="85" t="n">
        <v>2</v>
      </c>
      <c r="C145" s="85" t="n">
        <v>3</v>
      </c>
      <c r="D145" s="85" t="n">
        <v>4</v>
      </c>
      <c r="E145" s="5" t="n">
        <v>5</v>
      </c>
      <c r="F145" s="5"/>
      <c r="G145" s="85" t="n">
        <v>8</v>
      </c>
      <c r="H145" s="85" t="n">
        <v>6</v>
      </c>
      <c r="I145" s="85" t="n">
        <v>7</v>
      </c>
      <c r="J145" s="85" t="n">
        <v>9</v>
      </c>
    </row>
    <row r="146" customFormat="false" ht="15" hidden="false" customHeight="false" outlineLevel="0" collapsed="false">
      <c r="A146" s="216"/>
      <c r="B146" s="217"/>
      <c r="C146" s="217"/>
      <c r="D146" s="91"/>
      <c r="E146" s="90"/>
      <c r="F146" s="90"/>
      <c r="G146" s="91"/>
      <c r="H146" s="91"/>
      <c r="I146" s="91"/>
      <c r="J146" s="91"/>
    </row>
    <row r="147" customFormat="false" ht="15" hidden="false" customHeight="true" outlineLevel="0" collapsed="false">
      <c r="A147" s="189" t="n">
        <v>19</v>
      </c>
      <c r="B147" s="133" t="s">
        <v>270</v>
      </c>
      <c r="C147" s="133"/>
      <c r="D147" s="133"/>
      <c r="E147" s="133"/>
      <c r="F147" s="133"/>
      <c r="G147" s="133"/>
      <c r="H147" s="133"/>
      <c r="I147" s="133"/>
      <c r="J147" s="133"/>
    </row>
    <row r="148" customFormat="false" ht="15" hidden="false" customHeight="false" outlineLevel="0" collapsed="false">
      <c r="A148" s="204"/>
      <c r="B148" s="5" t="s">
        <v>3</v>
      </c>
      <c r="C148" s="5"/>
      <c r="D148" s="5"/>
      <c r="E148" s="5"/>
      <c r="F148" s="5"/>
      <c r="G148" s="5" t="s">
        <v>245</v>
      </c>
      <c r="H148" s="5"/>
      <c r="I148" s="5" t="s">
        <v>246</v>
      </c>
      <c r="J148" s="5"/>
    </row>
    <row r="149" customFormat="false" ht="15" hidden="false" customHeight="false" outlineLevel="0" collapsed="false">
      <c r="A149" s="204"/>
      <c r="B149" s="218" t="n">
        <v>1</v>
      </c>
      <c r="C149" s="218"/>
      <c r="D149" s="218"/>
      <c r="E149" s="218"/>
      <c r="F149" s="218"/>
      <c r="G149" s="5" t="n">
        <v>2</v>
      </c>
      <c r="H149" s="5"/>
      <c r="I149" s="5" t="n">
        <v>3</v>
      </c>
      <c r="J149" s="5"/>
    </row>
    <row r="150" customFormat="false" ht="15" hidden="false" customHeight="false" outlineLevel="0" collapsed="false">
      <c r="A150" s="206" t="s">
        <v>135</v>
      </c>
      <c r="B150" s="170" t="s">
        <v>247</v>
      </c>
      <c r="C150" s="170"/>
      <c r="D150" s="170"/>
      <c r="E150" s="170"/>
      <c r="F150" s="170"/>
      <c r="G150" s="90"/>
      <c r="H150" s="90"/>
      <c r="I150" s="90"/>
      <c r="J150" s="90"/>
    </row>
    <row r="151" customFormat="false" ht="15" hidden="false" customHeight="false" outlineLevel="0" collapsed="false">
      <c r="A151" s="206" t="s">
        <v>137</v>
      </c>
      <c r="B151" s="170" t="s">
        <v>271</v>
      </c>
      <c r="C151" s="170"/>
      <c r="D151" s="170"/>
      <c r="E151" s="170"/>
      <c r="F151" s="170"/>
      <c r="G151" s="90"/>
      <c r="H151" s="90"/>
      <c r="I151" s="90"/>
      <c r="J151" s="90"/>
    </row>
  </sheetData>
  <mergeCells count="249">
    <mergeCell ref="A1:J1"/>
    <mergeCell ref="B2:J2"/>
    <mergeCell ref="B3:C3"/>
    <mergeCell ref="D3:J3"/>
    <mergeCell ref="B4:C4"/>
    <mergeCell ref="D4:J4"/>
    <mergeCell ref="B5:C5"/>
    <mergeCell ref="D5:J5"/>
    <mergeCell ref="B6:C6"/>
    <mergeCell ref="D6:J6"/>
    <mergeCell ref="B7:J7"/>
    <mergeCell ref="A8:A10"/>
    <mergeCell ref="B8:F8"/>
    <mergeCell ref="G8:J8"/>
    <mergeCell ref="B9:D9"/>
    <mergeCell ref="E9:F9"/>
    <mergeCell ref="B10:D10"/>
    <mergeCell ref="E10:F10"/>
    <mergeCell ref="B11:J11"/>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J26"/>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B35:D35"/>
    <mergeCell ref="E35:F35"/>
    <mergeCell ref="B36:D36"/>
    <mergeCell ref="E36:F36"/>
    <mergeCell ref="B37:D37"/>
    <mergeCell ref="E37:F37"/>
    <mergeCell ref="B38:D38"/>
    <mergeCell ref="E38:F38"/>
    <mergeCell ref="B39:D39"/>
    <mergeCell ref="E39:F39"/>
    <mergeCell ref="B40:D40"/>
    <mergeCell ref="E40:F40"/>
    <mergeCell ref="B41:J41"/>
    <mergeCell ref="A42:A43"/>
    <mergeCell ref="B42:D42"/>
    <mergeCell ref="E42:F42"/>
    <mergeCell ref="B43:D43"/>
    <mergeCell ref="E43:F43"/>
    <mergeCell ref="B44:J44"/>
    <mergeCell ref="B45:F45"/>
    <mergeCell ref="A46:A49"/>
    <mergeCell ref="B46:D49"/>
    <mergeCell ref="E46:F46"/>
    <mergeCell ref="E47:F47"/>
    <mergeCell ref="E48:F48"/>
    <mergeCell ref="E49:F49"/>
    <mergeCell ref="B50:D50"/>
    <mergeCell ref="E50:F50"/>
    <mergeCell ref="A51:A54"/>
    <mergeCell ref="B51:D54"/>
    <mergeCell ref="E51:F51"/>
    <mergeCell ref="E52:F52"/>
    <mergeCell ref="E53:F53"/>
    <mergeCell ref="E54:F54"/>
    <mergeCell ref="A55:A58"/>
    <mergeCell ref="B55:D58"/>
    <mergeCell ref="E55:F55"/>
    <mergeCell ref="E56:F56"/>
    <mergeCell ref="E57:F57"/>
    <mergeCell ref="E58:F58"/>
    <mergeCell ref="A59:A61"/>
    <mergeCell ref="B59:D61"/>
    <mergeCell ref="E59:F59"/>
    <mergeCell ref="E60:F60"/>
    <mergeCell ref="E61:F61"/>
    <mergeCell ref="B62:F62"/>
    <mergeCell ref="B63:F63"/>
    <mergeCell ref="B64:F64"/>
    <mergeCell ref="B65:F65"/>
    <mergeCell ref="B66:F66"/>
    <mergeCell ref="B67:F67"/>
    <mergeCell ref="B68:F68"/>
    <mergeCell ref="B69:F69"/>
    <mergeCell ref="B70:F70"/>
    <mergeCell ref="B71:F71"/>
    <mergeCell ref="B72:J72"/>
    <mergeCell ref="B73:F73"/>
    <mergeCell ref="B74:F74"/>
    <mergeCell ref="B75:F75"/>
    <mergeCell ref="B76:F76"/>
    <mergeCell ref="B77:F77"/>
    <mergeCell ref="B78:F78"/>
    <mergeCell ref="B79:F79"/>
    <mergeCell ref="B80:F80"/>
    <mergeCell ref="B81:F81"/>
    <mergeCell ref="B82:F82"/>
    <mergeCell ref="B83:J83"/>
    <mergeCell ref="B84:F84"/>
    <mergeCell ref="B85:F85"/>
    <mergeCell ref="B86:F86"/>
    <mergeCell ref="B87:F87"/>
    <mergeCell ref="B88:F88"/>
    <mergeCell ref="B89:F89"/>
    <mergeCell ref="B90:F90"/>
    <mergeCell ref="B91:F91"/>
    <mergeCell ref="B92:F92"/>
    <mergeCell ref="B93:F93"/>
    <mergeCell ref="B94:F94"/>
    <mergeCell ref="B95:J95"/>
    <mergeCell ref="A96:A98"/>
    <mergeCell ref="B96:C97"/>
    <mergeCell ref="D96:D97"/>
    <mergeCell ref="E96:F97"/>
    <mergeCell ref="G96:J96"/>
    <mergeCell ref="B98:C98"/>
    <mergeCell ref="E98:F98"/>
    <mergeCell ref="A99:A106"/>
    <mergeCell ref="B99:C99"/>
    <mergeCell ref="E99:F99"/>
    <mergeCell ref="B100:C100"/>
    <mergeCell ref="E100:F100"/>
    <mergeCell ref="B101:C101"/>
    <mergeCell ref="E101:F101"/>
    <mergeCell ref="B102:C102"/>
    <mergeCell ref="E102:F102"/>
    <mergeCell ref="B103:C103"/>
    <mergeCell ref="E103:F103"/>
    <mergeCell ref="B104:C104"/>
    <mergeCell ref="E104:F104"/>
    <mergeCell ref="B105:C105"/>
    <mergeCell ref="E105:F105"/>
    <mergeCell ref="B106:C106"/>
    <mergeCell ref="E106:F106"/>
    <mergeCell ref="B107:J107"/>
    <mergeCell ref="A108:A109"/>
    <mergeCell ref="B108:D108"/>
    <mergeCell ref="E108:F108"/>
    <mergeCell ref="B109:D109"/>
    <mergeCell ref="E109:F109"/>
    <mergeCell ref="B110:D110"/>
    <mergeCell ref="E110:F110"/>
    <mergeCell ref="B111:D111"/>
    <mergeCell ref="E111:F111"/>
    <mergeCell ref="B112:D112"/>
    <mergeCell ref="E112:F112"/>
    <mergeCell ref="B113:D113"/>
    <mergeCell ref="E113:F113"/>
    <mergeCell ref="B114:J114"/>
    <mergeCell ref="A115:A116"/>
    <mergeCell ref="B115:F115"/>
    <mergeCell ref="G115:H115"/>
    <mergeCell ref="I115:J115"/>
    <mergeCell ref="B116:F116"/>
    <mergeCell ref="G116:H116"/>
    <mergeCell ref="I116:J116"/>
    <mergeCell ref="A117:A121"/>
    <mergeCell ref="B117:F117"/>
    <mergeCell ref="G117:H117"/>
    <mergeCell ref="I117:J117"/>
    <mergeCell ref="B118:F118"/>
    <mergeCell ref="G118:H118"/>
    <mergeCell ref="I118:J118"/>
    <mergeCell ref="B119:F119"/>
    <mergeCell ref="G119:H119"/>
    <mergeCell ref="I119:J119"/>
    <mergeCell ref="B120:F120"/>
    <mergeCell ref="G120:H120"/>
    <mergeCell ref="I120:J120"/>
    <mergeCell ref="B121:F121"/>
    <mergeCell ref="G121:H121"/>
    <mergeCell ref="I121:J121"/>
    <mergeCell ref="B122:J122"/>
    <mergeCell ref="B123:J123"/>
    <mergeCell ref="B124:C124"/>
    <mergeCell ref="B125:C125"/>
    <mergeCell ref="B126:C126"/>
    <mergeCell ref="B127:C127"/>
    <mergeCell ref="B128:C128"/>
    <mergeCell ref="B129:C129"/>
    <mergeCell ref="B130:C130"/>
    <mergeCell ref="B131:C131"/>
    <mergeCell ref="B132:C132"/>
    <mergeCell ref="B133:J133"/>
    <mergeCell ref="B134:D134"/>
    <mergeCell ref="E134:F134"/>
    <mergeCell ref="B135:D135"/>
    <mergeCell ref="E135:F135"/>
    <mergeCell ref="B136:D136"/>
    <mergeCell ref="E136:F136"/>
    <mergeCell ref="B137:D137"/>
    <mergeCell ref="E137:F137"/>
    <mergeCell ref="B138:D138"/>
    <mergeCell ref="E138:F138"/>
    <mergeCell ref="B139:J139"/>
    <mergeCell ref="E140:F140"/>
    <mergeCell ref="E141:F141"/>
    <mergeCell ref="E142:F142"/>
    <mergeCell ref="B143:J143"/>
    <mergeCell ref="E144:F144"/>
    <mergeCell ref="E145:F145"/>
    <mergeCell ref="E146:F146"/>
    <mergeCell ref="B147:J147"/>
    <mergeCell ref="A148:A149"/>
    <mergeCell ref="B148:F148"/>
    <mergeCell ref="G148:H148"/>
    <mergeCell ref="I148:J148"/>
    <mergeCell ref="B149:F149"/>
    <mergeCell ref="G149:H149"/>
    <mergeCell ref="I149:J149"/>
    <mergeCell ref="B150:F150"/>
    <mergeCell ref="G150:H150"/>
    <mergeCell ref="I150:J150"/>
    <mergeCell ref="B151:F151"/>
    <mergeCell ref="G151:H151"/>
    <mergeCell ref="I151:J15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M18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4" zeroHeight="false" outlineLevelRow="0" outlineLevelCol="0"/>
  <cols>
    <col collapsed="false" customWidth="true" hidden="false" outlineLevel="0" max="1025" min="1" style="0" width="8.53"/>
  </cols>
  <sheetData>
    <row r="1" customFormat="false" ht="14.4" hidden="false" customHeight="false" outlineLevel="0" collapsed="false">
      <c r="A1" s="219" t="s">
        <v>125</v>
      </c>
      <c r="B1" s="220" t="s">
        <v>272</v>
      </c>
    </row>
    <row r="2" customFormat="false" ht="14.4" hidden="false" customHeight="false" outlineLevel="0" collapsed="false">
      <c r="A2" s="219" t="s">
        <v>273</v>
      </c>
      <c r="B2" s="220" t="s">
        <v>274</v>
      </c>
    </row>
    <row r="3" customFormat="false" ht="14.4" hidden="false" customHeight="false" outlineLevel="0" collapsed="false">
      <c r="A3" s="220" t="s">
        <v>275</v>
      </c>
      <c r="B3" s="221" t="n">
        <v>42917</v>
      </c>
    </row>
    <row r="4" customFormat="false" ht="14.4" hidden="false" customHeight="false" outlineLevel="0" collapsed="false">
      <c r="A4" s="220" t="s">
        <v>276</v>
      </c>
      <c r="B4" s="221" t="n">
        <v>42917</v>
      </c>
    </row>
    <row r="5" customFormat="false" ht="14.4" hidden="false" customHeight="false" outlineLevel="0" collapsed="false">
      <c r="A5" s="220" t="s">
        <v>277</v>
      </c>
      <c r="B5" s="219" t="s">
        <v>159</v>
      </c>
    </row>
    <row r="6" customFormat="false" ht="14.4" hidden="false" customHeight="false" outlineLevel="0" collapsed="false">
      <c r="A6" s="220" t="s">
        <v>278</v>
      </c>
      <c r="B6" s="219" t="s">
        <v>279</v>
      </c>
    </row>
    <row r="7" customFormat="false" ht="14.4" hidden="false" customHeight="false" outlineLevel="0" collapsed="false">
      <c r="A7" s="220" t="s">
        <v>123</v>
      </c>
      <c r="B7" s="219" t="s">
        <v>124</v>
      </c>
      <c r="C7" s="221" t="n">
        <v>42917</v>
      </c>
      <c r="D7" s="221" t="n">
        <v>43190</v>
      </c>
    </row>
    <row r="8" customFormat="false" ht="14.4" hidden="false" customHeight="false" outlineLevel="0" collapsed="false">
      <c r="A8" s="220"/>
    </row>
    <row r="9" customFormat="false" ht="14.4" hidden="false" customHeight="false" outlineLevel="0" collapsed="false">
      <c r="A9" s="220"/>
    </row>
    <row r="10" customFormat="false" ht="14.4" hidden="false" customHeight="false" outlineLevel="0" collapsed="false">
      <c r="A10" s="220"/>
    </row>
    <row r="11" customFormat="false" ht="14.4" hidden="false" customHeight="false" outlineLevel="0" collapsed="false">
      <c r="A11" s="220" t="s">
        <v>3</v>
      </c>
      <c r="B11" s="221" t="n">
        <v>42826</v>
      </c>
      <c r="C11" s="221" t="n">
        <v>42856</v>
      </c>
      <c r="D11" s="221" t="n">
        <v>42887</v>
      </c>
      <c r="E11" s="221" t="n">
        <v>42917</v>
      </c>
      <c r="F11" s="221" t="n">
        <v>42948</v>
      </c>
      <c r="G11" s="221" t="n">
        <v>42979</v>
      </c>
      <c r="H11" s="221" t="n">
        <v>43009</v>
      </c>
      <c r="I11" s="221" t="n">
        <v>43040</v>
      </c>
      <c r="J11" s="221" t="n">
        <v>43070</v>
      </c>
      <c r="K11" s="221" t="n">
        <v>43101</v>
      </c>
      <c r="L11" s="221" t="n">
        <v>43132</v>
      </c>
      <c r="M11" s="221" t="n">
        <v>43160</v>
      </c>
    </row>
    <row r="12" customFormat="false" ht="14.4" hidden="false" customHeight="false" outlineLevel="0" collapsed="false">
      <c r="A12" s="220" t="s">
        <v>280</v>
      </c>
      <c r="B12" s="220"/>
      <c r="C12" s="220"/>
      <c r="D12" s="220"/>
      <c r="E12" s="222" t="n">
        <v>40683631.03</v>
      </c>
      <c r="F12" s="222" t="n">
        <v>2089707.45</v>
      </c>
      <c r="G12" s="222" t="n">
        <v>10600</v>
      </c>
      <c r="H12" s="222" t="n">
        <v>1100</v>
      </c>
      <c r="I12" s="222" t="n">
        <v>19500184.68</v>
      </c>
      <c r="J12" s="222" t="n">
        <v>31831228.79</v>
      </c>
      <c r="K12" s="222" t="n">
        <v>79474042.77</v>
      </c>
      <c r="L12" s="222" t="n">
        <v>132936782.51</v>
      </c>
      <c r="M12" s="222" t="n">
        <v>110886397.15</v>
      </c>
    </row>
    <row r="13" customFormat="false" ht="14.4" hidden="false" customHeight="false" outlineLevel="0" collapsed="false">
      <c r="A13" s="220" t="s">
        <v>281</v>
      </c>
      <c r="B13" s="220"/>
      <c r="C13" s="220"/>
      <c r="D13" s="220"/>
      <c r="E13" s="222" t="n">
        <v>107656.16</v>
      </c>
      <c r="F13" s="222" t="n">
        <v>103940.37</v>
      </c>
      <c r="G13" s="222" t="n">
        <v>0</v>
      </c>
      <c r="H13" s="222" t="n">
        <v>0</v>
      </c>
      <c r="I13" s="222" t="n">
        <v>1184449.28</v>
      </c>
      <c r="J13" s="222" t="n">
        <v>38632.5</v>
      </c>
      <c r="K13" s="222" t="n">
        <v>1997145.11</v>
      </c>
      <c r="L13" s="222" t="n">
        <v>235915.97</v>
      </c>
      <c r="M13" s="222" t="n">
        <v>742475.36</v>
      </c>
    </row>
    <row r="14" customFormat="false" ht="14.4" hidden="false" customHeight="false" outlineLevel="0" collapsed="false">
      <c r="A14" s="220" t="s">
        <v>282</v>
      </c>
      <c r="B14" s="220"/>
      <c r="C14" s="220"/>
      <c r="D14" s="220"/>
      <c r="E14" s="222" t="n">
        <v>968085.28</v>
      </c>
      <c r="F14" s="222" t="n">
        <v>654</v>
      </c>
      <c r="G14" s="222" t="n">
        <v>636</v>
      </c>
      <c r="H14" s="222" t="n">
        <v>66</v>
      </c>
      <c r="I14" s="222" t="n">
        <v>307792.74</v>
      </c>
      <c r="J14" s="222" t="n">
        <v>634767.87</v>
      </c>
      <c r="K14" s="222" t="n">
        <v>1005337.14</v>
      </c>
      <c r="L14" s="222" t="n">
        <v>3212725.15</v>
      </c>
      <c r="M14" s="222" t="n">
        <v>2542511.29</v>
      </c>
    </row>
    <row r="15" customFormat="false" ht="14.4" hidden="false" customHeight="false" outlineLevel="0" collapsed="false">
      <c r="A15" s="220" t="s">
        <v>283</v>
      </c>
      <c r="B15" s="220"/>
      <c r="C15" s="220"/>
      <c r="D15" s="220"/>
      <c r="E15" s="222" t="n">
        <v>968085.28</v>
      </c>
      <c r="F15" s="222" t="n">
        <v>654</v>
      </c>
      <c r="G15" s="222" t="n">
        <v>636</v>
      </c>
      <c r="H15" s="222" t="n">
        <v>66</v>
      </c>
      <c r="I15" s="222" t="n">
        <v>307792.74</v>
      </c>
      <c r="J15" s="222" t="n">
        <v>634767.87</v>
      </c>
      <c r="K15" s="222" t="n">
        <v>1005337.14</v>
      </c>
      <c r="L15" s="222" t="n">
        <v>3212725.15</v>
      </c>
      <c r="M15" s="222" t="n">
        <v>2542511.29</v>
      </c>
    </row>
    <row r="16" customFormat="false" ht="14.4" hidden="false" customHeight="false" outlineLevel="0" collapsed="false">
      <c r="A16" s="220" t="s">
        <v>284</v>
      </c>
      <c r="B16" s="220"/>
      <c r="C16" s="220"/>
      <c r="D16" s="220"/>
      <c r="E16" s="222" t="n">
        <v>0</v>
      </c>
      <c r="F16" s="222" t="n">
        <v>0</v>
      </c>
      <c r="G16" s="222" t="n">
        <v>0</v>
      </c>
      <c r="H16" s="222" t="n">
        <v>0</v>
      </c>
      <c r="I16" s="222" t="n">
        <v>0</v>
      </c>
      <c r="J16" s="222" t="n">
        <v>0</v>
      </c>
      <c r="K16" s="222" t="n">
        <v>0</v>
      </c>
      <c r="L16" s="222" t="n">
        <v>0</v>
      </c>
      <c r="M16" s="222" t="n">
        <v>0</v>
      </c>
    </row>
    <row r="17" customFormat="false" ht="14.4" hidden="false" customHeight="false" outlineLevel="0" collapsed="false">
      <c r="A17" s="220" t="s">
        <v>285</v>
      </c>
      <c r="B17" s="220"/>
      <c r="C17" s="220"/>
      <c r="D17" s="220"/>
      <c r="E17" s="222" t="n">
        <v>0</v>
      </c>
      <c r="F17" s="222" t="n">
        <v>0</v>
      </c>
      <c r="G17" s="222" t="n">
        <v>0</v>
      </c>
      <c r="H17" s="222" t="n">
        <v>0</v>
      </c>
      <c r="I17" s="222" t="n">
        <v>0</v>
      </c>
      <c r="J17" s="222" t="n">
        <v>0</v>
      </c>
      <c r="K17" s="222" t="n">
        <v>0</v>
      </c>
      <c r="L17" s="222" t="n">
        <v>0</v>
      </c>
      <c r="M17" s="222" t="n">
        <v>0</v>
      </c>
    </row>
    <row r="18" customFormat="false" ht="14.4" hidden="false" customHeight="false" outlineLevel="0" collapsed="false">
      <c r="A18" s="220" t="s">
        <v>286</v>
      </c>
      <c r="B18" s="220"/>
      <c r="C18" s="220"/>
      <c r="D18" s="220"/>
      <c r="E18" s="222" t="n">
        <v>0</v>
      </c>
      <c r="F18" s="222" t="n">
        <v>0</v>
      </c>
      <c r="G18" s="222" t="n">
        <v>0</v>
      </c>
      <c r="H18" s="222" t="n">
        <v>0</v>
      </c>
      <c r="I18" s="222" t="n">
        <v>0</v>
      </c>
      <c r="J18" s="222" t="n">
        <v>0</v>
      </c>
      <c r="K18" s="222" t="n">
        <v>0</v>
      </c>
      <c r="L18" s="222" t="n">
        <v>0</v>
      </c>
      <c r="M18" s="222" t="n">
        <v>0</v>
      </c>
    </row>
    <row r="19" customFormat="false" ht="14.4" hidden="false" customHeight="false" outlineLevel="0" collapsed="false">
      <c r="A19" s="220" t="s">
        <v>287</v>
      </c>
      <c r="B19" s="220"/>
      <c r="C19" s="220"/>
      <c r="D19" s="220"/>
      <c r="E19" s="222" t="n">
        <v>0</v>
      </c>
      <c r="F19" s="222" t="n">
        <v>0</v>
      </c>
      <c r="G19" s="222" t="n">
        <v>0</v>
      </c>
      <c r="H19" s="222" t="n">
        <v>0</v>
      </c>
      <c r="I19" s="222" t="n">
        <v>0</v>
      </c>
      <c r="J19" s="222" t="n">
        <v>0</v>
      </c>
      <c r="K19" s="222" t="n">
        <v>0</v>
      </c>
      <c r="L19" s="222" t="n">
        <v>0</v>
      </c>
      <c r="M19" s="222" t="n">
        <v>0</v>
      </c>
    </row>
    <row r="20" customFormat="false" ht="14.4" hidden="false" customHeight="false" outlineLevel="0" collapsed="false">
      <c r="A20" s="220" t="s">
        <v>288</v>
      </c>
      <c r="B20" s="220"/>
      <c r="C20" s="220"/>
      <c r="D20" s="220"/>
      <c r="E20" s="222" t="n">
        <v>0</v>
      </c>
      <c r="F20" s="222" t="n">
        <v>1082.14</v>
      </c>
      <c r="G20" s="222" t="n">
        <v>400</v>
      </c>
      <c r="H20" s="222" t="n">
        <v>1100</v>
      </c>
      <c r="I20" s="222" t="n">
        <v>900</v>
      </c>
      <c r="J20" s="222" t="n">
        <v>400</v>
      </c>
      <c r="K20" s="222" t="n">
        <v>100</v>
      </c>
      <c r="L20" s="222" t="n">
        <v>0</v>
      </c>
      <c r="M20" s="222" t="n">
        <v>600</v>
      </c>
    </row>
    <row r="21" customFormat="false" ht="14.4" hidden="false" customHeight="false" outlineLevel="0" collapsed="false">
      <c r="A21" s="220" t="s">
        <v>289</v>
      </c>
      <c r="B21" s="220"/>
      <c r="C21" s="220"/>
      <c r="D21" s="220"/>
      <c r="E21" s="222" t="n">
        <v>0</v>
      </c>
      <c r="F21" s="222" t="n">
        <v>0</v>
      </c>
      <c r="G21" s="222" t="n">
        <v>0</v>
      </c>
      <c r="H21" s="222" t="n">
        <v>0</v>
      </c>
      <c r="I21" s="222" t="n">
        <v>0</v>
      </c>
      <c r="J21" s="222" t="n">
        <v>0</v>
      </c>
      <c r="K21" s="222" t="n">
        <v>0</v>
      </c>
      <c r="L21" s="222" t="n">
        <v>0</v>
      </c>
      <c r="M21" s="222" t="n">
        <v>0</v>
      </c>
    </row>
    <row r="22" customFormat="false" ht="14.4" hidden="false" customHeight="false" outlineLevel="0" collapsed="false">
      <c r="A22" s="220" t="s">
        <v>290</v>
      </c>
      <c r="B22" s="220"/>
      <c r="C22" s="220"/>
      <c r="D22" s="220"/>
      <c r="E22" s="222" t="n">
        <v>0</v>
      </c>
      <c r="F22" s="222" t="n">
        <v>64.93</v>
      </c>
      <c r="G22" s="222" t="n">
        <v>24</v>
      </c>
      <c r="H22" s="222" t="n">
        <v>66</v>
      </c>
      <c r="I22" s="222" t="n">
        <v>54</v>
      </c>
      <c r="J22" s="222" t="n">
        <v>24</v>
      </c>
      <c r="K22" s="222" t="n">
        <v>6</v>
      </c>
      <c r="L22" s="222" t="n">
        <v>0</v>
      </c>
      <c r="M22" s="222" t="n">
        <v>36</v>
      </c>
    </row>
    <row r="23" customFormat="false" ht="14.4" hidden="false" customHeight="false" outlineLevel="0" collapsed="false">
      <c r="A23" s="220" t="s">
        <v>291</v>
      </c>
      <c r="B23" s="220"/>
      <c r="C23" s="220"/>
      <c r="D23" s="220"/>
      <c r="E23" s="222" t="n">
        <v>0</v>
      </c>
      <c r="F23" s="222" t="n">
        <v>64.93</v>
      </c>
      <c r="G23" s="222" t="n">
        <v>24</v>
      </c>
      <c r="H23" s="222" t="n">
        <v>66</v>
      </c>
      <c r="I23" s="222" t="n">
        <v>54</v>
      </c>
      <c r="J23" s="222" t="n">
        <v>24</v>
      </c>
      <c r="K23" s="222" t="n">
        <v>6</v>
      </c>
      <c r="L23" s="222" t="n">
        <v>0</v>
      </c>
      <c r="M23" s="222" t="n">
        <v>36</v>
      </c>
    </row>
    <row r="24" customFormat="false" ht="14.4" hidden="false" customHeight="false" outlineLevel="0" collapsed="false">
      <c r="A24" s="220" t="s">
        <v>292</v>
      </c>
      <c r="B24" s="220"/>
      <c r="C24" s="220"/>
      <c r="D24" s="220"/>
      <c r="E24" s="222" t="n">
        <v>0</v>
      </c>
      <c r="F24" s="222" t="n">
        <v>0</v>
      </c>
      <c r="G24" s="222" t="n">
        <v>0</v>
      </c>
      <c r="H24" s="222" t="n">
        <v>0</v>
      </c>
      <c r="I24" s="222" t="n">
        <v>0</v>
      </c>
      <c r="J24" s="222" t="n">
        <v>0</v>
      </c>
      <c r="K24" s="222" t="n">
        <v>0</v>
      </c>
      <c r="L24" s="222" t="n">
        <v>0</v>
      </c>
      <c r="M24" s="222" t="n">
        <v>0</v>
      </c>
    </row>
    <row r="25" customFormat="false" ht="14.4" hidden="false" customHeight="false" outlineLevel="0" collapsed="false">
      <c r="A25" s="220" t="s">
        <v>293</v>
      </c>
      <c r="B25" s="220"/>
      <c r="C25" s="220"/>
      <c r="D25" s="220"/>
      <c r="E25" s="222" t="n">
        <v>0</v>
      </c>
      <c r="F25" s="222" t="n">
        <v>0</v>
      </c>
      <c r="G25" s="222" t="n">
        <v>0</v>
      </c>
      <c r="H25" s="222" t="n">
        <v>0</v>
      </c>
      <c r="I25" s="222" t="n">
        <v>0</v>
      </c>
      <c r="J25" s="222" t="n">
        <v>0</v>
      </c>
      <c r="K25" s="222" t="n">
        <v>93061</v>
      </c>
      <c r="L25" s="222" t="n">
        <v>0</v>
      </c>
      <c r="M25" s="222" t="n">
        <v>0</v>
      </c>
    </row>
    <row r="26" customFormat="false" ht="14.4" hidden="false" customHeight="false" outlineLevel="0" collapsed="false">
      <c r="A26" s="220" t="s">
        <v>294</v>
      </c>
      <c r="B26" s="220"/>
      <c r="C26" s="220"/>
      <c r="D26" s="220"/>
      <c r="E26" s="222" t="n">
        <v>0</v>
      </c>
      <c r="F26" s="222" t="n">
        <v>0</v>
      </c>
      <c r="G26" s="222" t="n">
        <v>0</v>
      </c>
      <c r="H26" s="222" t="n">
        <v>0</v>
      </c>
      <c r="I26" s="222" t="n">
        <v>0</v>
      </c>
      <c r="J26" s="222" t="n">
        <v>0</v>
      </c>
      <c r="K26" s="222" t="n">
        <v>0</v>
      </c>
      <c r="L26" s="222" t="n">
        <v>0</v>
      </c>
      <c r="M26" s="222" t="n">
        <v>0</v>
      </c>
    </row>
    <row r="27" customFormat="false" ht="14.4" hidden="false" customHeight="false" outlineLevel="0" collapsed="false">
      <c r="A27" s="220" t="s">
        <v>295</v>
      </c>
      <c r="B27" s="220"/>
      <c r="C27" s="220"/>
      <c r="D27" s="220"/>
      <c r="E27" s="222" t="n">
        <v>0</v>
      </c>
      <c r="F27" s="222" t="n">
        <v>0</v>
      </c>
      <c r="G27" s="222" t="n">
        <v>0</v>
      </c>
      <c r="H27" s="222" t="n">
        <v>0</v>
      </c>
      <c r="I27" s="222" t="n">
        <v>0</v>
      </c>
      <c r="J27" s="222" t="n">
        <v>0</v>
      </c>
      <c r="K27" s="222" t="n">
        <v>0</v>
      </c>
      <c r="L27" s="222" t="n">
        <v>0</v>
      </c>
      <c r="M27" s="222" t="n">
        <v>0</v>
      </c>
    </row>
    <row r="28" customFormat="false" ht="14.4" hidden="false" customHeight="false" outlineLevel="0" collapsed="false">
      <c r="A28" s="220" t="s">
        <v>296</v>
      </c>
      <c r="B28" s="220"/>
      <c r="C28" s="220"/>
      <c r="D28" s="220"/>
      <c r="E28" s="222" t="n">
        <v>0</v>
      </c>
      <c r="F28" s="222" t="n">
        <v>36267</v>
      </c>
      <c r="G28" s="222" t="n">
        <v>52672</v>
      </c>
      <c r="H28" s="222" t="n">
        <v>408994</v>
      </c>
      <c r="I28" s="222" t="n">
        <v>29118875.41</v>
      </c>
      <c r="J28" s="222" t="n">
        <v>248020</v>
      </c>
      <c r="K28" s="222" t="n">
        <v>134149</v>
      </c>
      <c r="L28" s="222" t="n">
        <v>327581</v>
      </c>
      <c r="M28" s="222" t="n">
        <v>528684.7</v>
      </c>
    </row>
    <row r="29" customFormat="false" ht="14.4" hidden="false" customHeight="false" outlineLevel="0" collapsed="false">
      <c r="A29" s="220" t="s">
        <v>297</v>
      </c>
      <c r="B29" s="220"/>
      <c r="C29" s="220"/>
      <c r="D29" s="220"/>
      <c r="E29" s="222" t="n">
        <v>0</v>
      </c>
      <c r="F29" s="222" t="n">
        <v>3478482.97</v>
      </c>
      <c r="G29" s="222" t="n">
        <v>3825966.99</v>
      </c>
      <c r="H29" s="222" t="n">
        <v>3111737.67</v>
      </c>
      <c r="I29" s="222" t="n">
        <v>2854517.38</v>
      </c>
      <c r="J29" s="222" t="n">
        <v>2836438.53</v>
      </c>
      <c r="K29" s="222" t="n">
        <v>4942474.74</v>
      </c>
      <c r="L29" s="222" t="n">
        <v>3060596.6</v>
      </c>
      <c r="M29" s="222" t="n">
        <v>3207159.13</v>
      </c>
    </row>
    <row r="30" customFormat="false" ht="14.4" hidden="false" customHeight="false" outlineLevel="0" collapsed="false">
      <c r="A30" s="220" t="s">
        <v>298</v>
      </c>
      <c r="B30" s="220"/>
      <c r="C30" s="220"/>
      <c r="D30" s="220"/>
      <c r="E30" s="222" t="n">
        <v>0</v>
      </c>
      <c r="F30" s="222" t="n">
        <v>0</v>
      </c>
      <c r="G30" s="222" t="n">
        <v>0</v>
      </c>
      <c r="H30" s="222" t="n">
        <v>0</v>
      </c>
      <c r="I30" s="222" t="n">
        <v>-427268</v>
      </c>
      <c r="J30" s="222" t="n">
        <v>0</v>
      </c>
      <c r="K30" s="222" t="n">
        <v>0</v>
      </c>
      <c r="L30" s="222" t="n">
        <v>0</v>
      </c>
      <c r="M30" s="222" t="n">
        <v>0</v>
      </c>
    </row>
    <row r="31" customFormat="false" ht="14.4" hidden="false" customHeight="false" outlineLevel="0" collapsed="false">
      <c r="A31" s="220" t="s">
        <v>299</v>
      </c>
      <c r="B31" s="220"/>
      <c r="C31" s="220"/>
      <c r="D31" s="220"/>
      <c r="E31" s="222" t="n">
        <v>0</v>
      </c>
      <c r="F31" s="222" t="n">
        <v>0</v>
      </c>
      <c r="G31" s="222" t="n">
        <v>0</v>
      </c>
      <c r="H31" s="222" t="n">
        <v>0</v>
      </c>
      <c r="I31" s="222" t="n">
        <v>-76908.24</v>
      </c>
      <c r="J31" s="222" t="n">
        <v>0</v>
      </c>
      <c r="K31" s="222" t="n">
        <v>0</v>
      </c>
      <c r="L31" s="222" t="n">
        <v>0</v>
      </c>
      <c r="M31" s="222" t="n">
        <v>0</v>
      </c>
    </row>
    <row r="32" customFormat="false" ht="14.4" hidden="false" customHeight="false" outlineLevel="0" collapsed="false">
      <c r="A32" s="220" t="s">
        <v>300</v>
      </c>
      <c r="B32" s="220"/>
      <c r="C32" s="220"/>
      <c r="D32" s="220"/>
      <c r="E32" s="222" t="n">
        <v>0</v>
      </c>
      <c r="F32" s="222" t="n">
        <v>0</v>
      </c>
      <c r="G32" s="222" t="n">
        <v>0</v>
      </c>
      <c r="H32" s="222" t="n">
        <v>0</v>
      </c>
      <c r="I32" s="222" t="n">
        <v>0</v>
      </c>
      <c r="J32" s="222" t="n">
        <v>0</v>
      </c>
      <c r="K32" s="222" t="n">
        <v>0</v>
      </c>
      <c r="L32" s="222" t="n">
        <v>0</v>
      </c>
      <c r="M32" s="222" t="n">
        <v>0</v>
      </c>
    </row>
    <row r="33" customFormat="false" ht="14.4" hidden="false" customHeight="false" outlineLevel="0" collapsed="false">
      <c r="A33" s="220" t="s">
        <v>301</v>
      </c>
      <c r="B33" s="220"/>
      <c r="C33" s="220"/>
      <c r="D33" s="220"/>
      <c r="E33" s="222" t="n">
        <v>0</v>
      </c>
      <c r="F33" s="222" t="n">
        <v>0</v>
      </c>
      <c r="G33" s="222" t="n">
        <v>0</v>
      </c>
      <c r="H33" s="222" t="n">
        <v>0</v>
      </c>
      <c r="I33" s="222" t="n">
        <v>0</v>
      </c>
      <c r="J33" s="222" t="n">
        <v>0</v>
      </c>
      <c r="K33" s="222" t="n">
        <v>0</v>
      </c>
      <c r="L33" s="222" t="n">
        <v>0</v>
      </c>
      <c r="M33" s="222" t="n">
        <v>0</v>
      </c>
    </row>
    <row r="34" customFormat="false" ht="14.4" hidden="false" customHeight="false" outlineLevel="0" collapsed="false">
      <c r="A34" s="220" t="s">
        <v>302</v>
      </c>
      <c r="B34" s="220"/>
      <c r="C34" s="220"/>
      <c r="D34" s="220"/>
      <c r="E34" s="222" t="n">
        <v>0</v>
      </c>
      <c r="F34" s="222" t="n">
        <v>0</v>
      </c>
      <c r="G34" s="222" t="n">
        <v>0</v>
      </c>
      <c r="H34" s="222" t="n">
        <v>0</v>
      </c>
      <c r="I34" s="222" t="n">
        <v>0</v>
      </c>
      <c r="J34" s="222" t="n">
        <v>0</v>
      </c>
      <c r="K34" s="222" t="n">
        <v>0</v>
      </c>
      <c r="L34" s="222" t="n">
        <v>0</v>
      </c>
      <c r="M34" s="222" t="n">
        <v>0</v>
      </c>
    </row>
    <row r="35" customFormat="false" ht="14.4" hidden="false" customHeight="false" outlineLevel="0" collapsed="false">
      <c r="A35" s="220" t="s">
        <v>303</v>
      </c>
      <c r="B35" s="220"/>
      <c r="C35" s="220"/>
      <c r="D35" s="220"/>
      <c r="E35" s="222" t="n">
        <v>0</v>
      </c>
      <c r="F35" s="222" t="n">
        <v>0</v>
      </c>
      <c r="G35" s="222" t="n">
        <v>0</v>
      </c>
      <c r="H35" s="222" t="n">
        <v>0</v>
      </c>
      <c r="I35" s="222" t="n">
        <v>0</v>
      </c>
      <c r="J35" s="222" t="n">
        <v>0</v>
      </c>
      <c r="K35" s="222" t="n">
        <v>0</v>
      </c>
      <c r="L35" s="222" t="n">
        <v>0</v>
      </c>
      <c r="M35" s="222" t="n">
        <v>0</v>
      </c>
    </row>
    <row r="36" customFormat="false" ht="14.4" hidden="false" customHeight="false" outlineLevel="0" collapsed="false">
      <c r="A36" s="220" t="s">
        <v>304</v>
      </c>
      <c r="B36" s="220"/>
      <c r="C36" s="220"/>
      <c r="D36" s="220"/>
      <c r="E36" s="222" t="n">
        <v>0</v>
      </c>
      <c r="F36" s="222" t="n">
        <v>0</v>
      </c>
      <c r="G36" s="222" t="n">
        <v>0</v>
      </c>
      <c r="H36" s="222" t="n">
        <v>0</v>
      </c>
      <c r="I36" s="222" t="n">
        <v>0</v>
      </c>
      <c r="J36" s="222" t="n">
        <v>0</v>
      </c>
      <c r="K36" s="222" t="n">
        <v>0</v>
      </c>
      <c r="L36" s="222" t="n">
        <v>0</v>
      </c>
      <c r="M36" s="222" t="n">
        <v>0</v>
      </c>
    </row>
    <row r="37" customFormat="false" ht="14.4" hidden="false" customHeight="false" outlineLevel="0" collapsed="false">
      <c r="A37" s="220" t="s">
        <v>305</v>
      </c>
      <c r="B37" s="220"/>
      <c r="C37" s="220"/>
      <c r="D37" s="220"/>
      <c r="E37" s="222" t="n">
        <v>0</v>
      </c>
      <c r="F37" s="222" t="n">
        <v>0</v>
      </c>
      <c r="G37" s="222" t="n">
        <v>0</v>
      </c>
      <c r="H37" s="222" t="n">
        <v>0</v>
      </c>
      <c r="I37" s="222" t="n">
        <v>0</v>
      </c>
      <c r="J37" s="222" t="n">
        <v>0</v>
      </c>
      <c r="K37" s="222" t="n">
        <v>0</v>
      </c>
      <c r="L37" s="222" t="n">
        <v>0</v>
      </c>
      <c r="M37" s="222" t="n">
        <v>0</v>
      </c>
    </row>
    <row r="38" customFormat="false" ht="14.4" hidden="false" customHeight="false" outlineLevel="0" collapsed="false">
      <c r="A38" s="220" t="s">
        <v>306</v>
      </c>
      <c r="B38" s="220"/>
      <c r="C38" s="220"/>
      <c r="D38" s="220"/>
      <c r="E38" s="222" t="n">
        <v>0</v>
      </c>
      <c r="F38" s="222" t="n">
        <v>0</v>
      </c>
      <c r="G38" s="222" t="n">
        <v>0</v>
      </c>
      <c r="H38" s="222" t="n">
        <v>0</v>
      </c>
      <c r="I38" s="222" t="n">
        <v>57142.86</v>
      </c>
      <c r="J38" s="222" t="n">
        <v>0</v>
      </c>
      <c r="K38" s="222" t="n">
        <v>0</v>
      </c>
      <c r="L38" s="222" t="n">
        <v>0</v>
      </c>
      <c r="M38" s="222" t="n">
        <v>0</v>
      </c>
    </row>
    <row r="39" customFormat="false" ht="14.4" hidden="false" customHeight="false" outlineLevel="0" collapsed="false">
      <c r="A39" s="220" t="s">
        <v>307</v>
      </c>
      <c r="B39" s="220"/>
      <c r="C39" s="220"/>
      <c r="D39" s="220"/>
      <c r="E39" s="222" t="n">
        <v>0</v>
      </c>
      <c r="F39" s="222" t="n">
        <v>0</v>
      </c>
      <c r="G39" s="222" t="n">
        <v>0</v>
      </c>
      <c r="H39" s="222" t="n">
        <v>0</v>
      </c>
      <c r="I39" s="222" t="n">
        <v>0</v>
      </c>
      <c r="J39" s="222" t="n">
        <v>0</v>
      </c>
      <c r="K39" s="222" t="n">
        <v>0</v>
      </c>
      <c r="L39" s="222" t="n">
        <v>0</v>
      </c>
      <c r="M39" s="222" t="n">
        <v>0</v>
      </c>
    </row>
    <row r="40" customFormat="false" ht="14.4" hidden="false" customHeight="false" outlineLevel="0" collapsed="false">
      <c r="A40" s="220" t="s">
        <v>308</v>
      </c>
      <c r="B40" s="220"/>
      <c r="C40" s="220"/>
      <c r="D40" s="220"/>
      <c r="E40" s="222" t="n">
        <v>0</v>
      </c>
      <c r="F40" s="222" t="n">
        <v>0</v>
      </c>
      <c r="G40" s="222" t="n">
        <v>0</v>
      </c>
      <c r="H40" s="222" t="n">
        <v>0</v>
      </c>
      <c r="I40" s="222" t="n">
        <v>1428.57</v>
      </c>
      <c r="J40" s="222" t="n">
        <v>0</v>
      </c>
      <c r="K40" s="222" t="n">
        <v>0</v>
      </c>
      <c r="L40" s="222" t="n">
        <v>0</v>
      </c>
      <c r="M40" s="222" t="n">
        <v>0</v>
      </c>
    </row>
    <row r="41" customFormat="false" ht="14.4" hidden="false" customHeight="false" outlineLevel="0" collapsed="false">
      <c r="A41" s="220" t="s">
        <v>309</v>
      </c>
      <c r="B41" s="220"/>
      <c r="C41" s="220"/>
      <c r="D41" s="220"/>
      <c r="E41" s="222" t="n">
        <v>0</v>
      </c>
      <c r="F41" s="222" t="n">
        <v>0</v>
      </c>
      <c r="G41" s="222" t="n">
        <v>0</v>
      </c>
      <c r="H41" s="222" t="n">
        <v>0</v>
      </c>
      <c r="I41" s="222" t="n">
        <v>1428.57</v>
      </c>
      <c r="J41" s="222" t="n">
        <v>0</v>
      </c>
      <c r="K41" s="222" t="n">
        <v>0</v>
      </c>
      <c r="L41" s="222" t="n">
        <v>0</v>
      </c>
      <c r="M41" s="222" t="n">
        <v>0</v>
      </c>
    </row>
    <row r="42" customFormat="false" ht="14.4" hidden="false" customHeight="false" outlineLevel="0" collapsed="false">
      <c r="A42" s="220" t="s">
        <v>310</v>
      </c>
      <c r="B42" s="220"/>
      <c r="C42" s="220"/>
      <c r="D42" s="220"/>
      <c r="E42" s="222" t="n">
        <v>0</v>
      </c>
      <c r="F42" s="222" t="n">
        <v>0</v>
      </c>
      <c r="G42" s="222" t="n">
        <v>0</v>
      </c>
      <c r="H42" s="222" t="n">
        <v>0</v>
      </c>
      <c r="I42" s="222" t="n">
        <v>0</v>
      </c>
      <c r="J42" s="222" t="n">
        <v>0</v>
      </c>
      <c r="K42" s="222" t="n">
        <v>0</v>
      </c>
      <c r="L42" s="222" t="n">
        <v>0</v>
      </c>
      <c r="M42" s="222" t="n">
        <v>0</v>
      </c>
    </row>
    <row r="43" customFormat="false" ht="14.4" hidden="false" customHeight="false" outlineLevel="0" collapsed="false">
      <c r="A43" s="220" t="s">
        <v>311</v>
      </c>
      <c r="B43" s="220"/>
      <c r="C43" s="220"/>
      <c r="D43" s="220"/>
      <c r="E43" s="222" t="n">
        <v>0</v>
      </c>
      <c r="F43" s="222" t="n">
        <v>0</v>
      </c>
      <c r="G43" s="222" t="n">
        <v>0</v>
      </c>
      <c r="H43" s="222" t="n">
        <v>0</v>
      </c>
      <c r="I43" s="222" t="n">
        <v>0</v>
      </c>
      <c r="J43" s="222" t="n">
        <v>57142.86</v>
      </c>
      <c r="K43" s="222" t="n">
        <v>0</v>
      </c>
      <c r="L43" s="222" t="n">
        <v>0</v>
      </c>
      <c r="M43" s="222" t="n">
        <v>0</v>
      </c>
    </row>
    <row r="44" customFormat="false" ht="14.4" hidden="false" customHeight="false" outlineLevel="0" collapsed="false">
      <c r="A44" s="220" t="s">
        <v>312</v>
      </c>
      <c r="B44" s="220"/>
      <c r="C44" s="220"/>
      <c r="D44" s="220"/>
      <c r="E44" s="222" t="n">
        <v>0</v>
      </c>
      <c r="F44" s="222" t="n">
        <v>0</v>
      </c>
      <c r="G44" s="222" t="n">
        <v>0</v>
      </c>
      <c r="H44" s="222" t="n">
        <v>0</v>
      </c>
      <c r="I44" s="222" t="n">
        <v>0</v>
      </c>
      <c r="J44" s="222" t="n">
        <v>0</v>
      </c>
      <c r="K44" s="222" t="n">
        <v>0</v>
      </c>
      <c r="L44" s="222" t="n">
        <v>0</v>
      </c>
      <c r="M44" s="222" t="n">
        <v>0</v>
      </c>
    </row>
    <row r="45" customFormat="false" ht="14.4" hidden="false" customHeight="false" outlineLevel="0" collapsed="false">
      <c r="A45" s="220" t="s">
        <v>313</v>
      </c>
      <c r="B45" s="220"/>
      <c r="C45" s="220"/>
      <c r="D45" s="220"/>
      <c r="E45" s="222" t="n">
        <v>0</v>
      </c>
      <c r="F45" s="222" t="n">
        <v>0</v>
      </c>
      <c r="G45" s="222" t="n">
        <v>0</v>
      </c>
      <c r="H45" s="222" t="n">
        <v>0</v>
      </c>
      <c r="I45" s="222" t="n">
        <v>0</v>
      </c>
      <c r="J45" s="222" t="n">
        <v>1428.57</v>
      </c>
      <c r="K45" s="222" t="n">
        <v>0</v>
      </c>
      <c r="L45" s="222" t="n">
        <v>0</v>
      </c>
      <c r="M45" s="222" t="n">
        <v>0</v>
      </c>
    </row>
    <row r="46" customFormat="false" ht="14.4" hidden="false" customHeight="false" outlineLevel="0" collapsed="false">
      <c r="A46" s="220" t="s">
        <v>314</v>
      </c>
      <c r="B46" s="220"/>
      <c r="C46" s="220"/>
      <c r="D46" s="220"/>
      <c r="E46" s="222" t="n">
        <v>0</v>
      </c>
      <c r="F46" s="222" t="n">
        <v>0</v>
      </c>
      <c r="G46" s="222" t="n">
        <v>0</v>
      </c>
      <c r="H46" s="222" t="n">
        <v>0</v>
      </c>
      <c r="I46" s="222" t="n">
        <v>0</v>
      </c>
      <c r="J46" s="222" t="n">
        <v>1428.57</v>
      </c>
      <c r="K46" s="222" t="n">
        <v>0</v>
      </c>
      <c r="L46" s="222" t="n">
        <v>0</v>
      </c>
      <c r="M46" s="222" t="n">
        <v>0</v>
      </c>
    </row>
    <row r="47" customFormat="false" ht="14.4" hidden="false" customHeight="false" outlineLevel="0" collapsed="false">
      <c r="A47" s="220" t="s">
        <v>315</v>
      </c>
      <c r="B47" s="220"/>
      <c r="C47" s="220"/>
      <c r="D47" s="220"/>
      <c r="E47" s="222" t="n">
        <v>0</v>
      </c>
      <c r="F47" s="222" t="n">
        <v>0</v>
      </c>
      <c r="G47" s="222" t="n">
        <v>0</v>
      </c>
      <c r="H47" s="222" t="n">
        <v>0</v>
      </c>
      <c r="I47" s="222" t="n">
        <v>0</v>
      </c>
      <c r="J47" s="222" t="n">
        <v>0</v>
      </c>
      <c r="K47" s="222" t="n">
        <v>0</v>
      </c>
      <c r="L47" s="222" t="n">
        <v>0</v>
      </c>
      <c r="M47" s="222" t="n">
        <v>0</v>
      </c>
    </row>
    <row r="48" customFormat="false" ht="14.4" hidden="false" customHeight="false" outlineLevel="0" collapsed="false">
      <c r="A48" s="220" t="s">
        <v>316</v>
      </c>
      <c r="B48" s="220"/>
      <c r="C48" s="220"/>
      <c r="D48" s="220"/>
      <c r="E48" s="222" t="n">
        <v>0</v>
      </c>
      <c r="F48" s="222" t="n">
        <v>0</v>
      </c>
      <c r="G48" s="222" t="n">
        <v>0</v>
      </c>
      <c r="H48" s="222" t="n">
        <v>0</v>
      </c>
      <c r="I48" s="222" t="n">
        <v>0</v>
      </c>
      <c r="J48" s="222" t="n">
        <v>0</v>
      </c>
      <c r="K48" s="222" t="n">
        <v>0</v>
      </c>
      <c r="L48" s="222" t="n">
        <v>0</v>
      </c>
      <c r="M48" s="222" t="n">
        <v>0</v>
      </c>
    </row>
    <row r="49" customFormat="false" ht="14.4" hidden="false" customHeight="false" outlineLevel="0" collapsed="false">
      <c r="A49" s="220" t="s">
        <v>317</v>
      </c>
      <c r="B49" s="220"/>
      <c r="C49" s="220"/>
      <c r="D49" s="220"/>
      <c r="E49" s="222" t="n">
        <v>0</v>
      </c>
      <c r="F49" s="222" t="n">
        <v>0</v>
      </c>
      <c r="G49" s="222" t="n">
        <v>0</v>
      </c>
      <c r="H49" s="222" t="n">
        <v>0</v>
      </c>
      <c r="I49" s="222" t="n">
        <v>0</v>
      </c>
      <c r="J49" s="222" t="n">
        <v>0</v>
      </c>
      <c r="K49" s="222" t="n">
        <v>0</v>
      </c>
      <c r="L49" s="222" t="n">
        <v>0</v>
      </c>
      <c r="M49" s="222" t="n">
        <v>0</v>
      </c>
    </row>
    <row r="50" customFormat="false" ht="14.4" hidden="false" customHeight="false" outlineLevel="0" collapsed="false">
      <c r="A50" s="220" t="s">
        <v>318</v>
      </c>
      <c r="B50" s="220"/>
      <c r="C50" s="220"/>
      <c r="D50" s="220"/>
      <c r="E50" s="222" t="n">
        <v>0</v>
      </c>
      <c r="F50" s="222" t="n">
        <v>0</v>
      </c>
      <c r="G50" s="222" t="n">
        <v>0</v>
      </c>
      <c r="H50" s="222" t="n">
        <v>0</v>
      </c>
      <c r="I50" s="222" t="n">
        <v>0</v>
      </c>
      <c r="J50" s="222" t="n">
        <v>0</v>
      </c>
      <c r="K50" s="222" t="n">
        <v>0</v>
      </c>
      <c r="L50" s="222" t="n">
        <v>0</v>
      </c>
      <c r="M50" s="222" t="n">
        <v>0</v>
      </c>
    </row>
    <row r="51" customFormat="false" ht="14.4" hidden="false" customHeight="false" outlineLevel="0" collapsed="false">
      <c r="A51" s="220" t="s">
        <v>319</v>
      </c>
      <c r="B51" s="220"/>
      <c r="C51" s="220"/>
      <c r="D51" s="220"/>
      <c r="E51" s="222" t="n">
        <v>0</v>
      </c>
      <c r="F51" s="222" t="n">
        <v>0</v>
      </c>
      <c r="G51" s="222" t="n">
        <v>0</v>
      </c>
      <c r="H51" s="222" t="n">
        <v>0</v>
      </c>
      <c r="I51" s="222" t="n">
        <v>0</v>
      </c>
      <c r="J51" s="222" t="n">
        <v>0</v>
      </c>
      <c r="K51" s="222" t="n">
        <v>0</v>
      </c>
      <c r="L51" s="222" t="n">
        <v>0</v>
      </c>
      <c r="M51" s="222" t="n">
        <v>0</v>
      </c>
    </row>
    <row r="52" customFormat="false" ht="14.4" hidden="false" customHeight="false" outlineLevel="0" collapsed="false">
      <c r="A52" s="220" t="s">
        <v>320</v>
      </c>
      <c r="B52" s="220"/>
      <c r="C52" s="220"/>
      <c r="D52" s="220"/>
      <c r="E52" s="222" t="n">
        <v>0</v>
      </c>
      <c r="F52" s="222" t="n">
        <v>0</v>
      </c>
      <c r="G52" s="222" t="n">
        <v>0</v>
      </c>
      <c r="H52" s="222" t="n">
        <v>0</v>
      </c>
      <c r="I52" s="222" t="n">
        <v>0</v>
      </c>
      <c r="J52" s="222" t="n">
        <v>0</v>
      </c>
      <c r="K52" s="222" t="n">
        <v>0</v>
      </c>
      <c r="L52" s="222" t="n">
        <v>0</v>
      </c>
      <c r="M52" s="222" t="n">
        <v>0</v>
      </c>
    </row>
    <row r="53" customFormat="false" ht="14.4" hidden="false" customHeight="false" outlineLevel="0" collapsed="false">
      <c r="A53" s="220" t="s">
        <v>321</v>
      </c>
      <c r="B53" s="220"/>
      <c r="C53" s="220"/>
      <c r="D53" s="220"/>
      <c r="E53" s="222" t="n">
        <v>0</v>
      </c>
      <c r="F53" s="222" t="n">
        <v>0</v>
      </c>
      <c r="G53" s="222" t="n">
        <v>0</v>
      </c>
      <c r="H53" s="222" t="n">
        <v>0</v>
      </c>
      <c r="I53" s="222" t="n">
        <v>0</v>
      </c>
      <c r="J53" s="222" t="n">
        <v>0</v>
      </c>
      <c r="K53" s="222" t="n">
        <v>0</v>
      </c>
      <c r="L53" s="222" t="n">
        <v>0</v>
      </c>
      <c r="M53" s="222" t="n">
        <v>0</v>
      </c>
    </row>
    <row r="54" customFormat="false" ht="14.4" hidden="false" customHeight="false" outlineLevel="0" collapsed="false">
      <c r="A54" s="220" t="s">
        <v>322</v>
      </c>
      <c r="B54" s="220"/>
      <c r="C54" s="220"/>
      <c r="D54" s="220"/>
      <c r="E54" s="222" t="n">
        <v>0</v>
      </c>
      <c r="F54" s="222" t="n">
        <v>0</v>
      </c>
      <c r="G54" s="222" t="n">
        <v>0</v>
      </c>
      <c r="H54" s="222" t="n">
        <v>0</v>
      </c>
      <c r="I54" s="222" t="n">
        <v>0</v>
      </c>
      <c r="J54" s="222" t="n">
        <v>0</v>
      </c>
      <c r="K54" s="222" t="n">
        <v>0</v>
      </c>
      <c r="L54" s="222" t="n">
        <v>0</v>
      </c>
      <c r="M54" s="222" t="n">
        <v>0</v>
      </c>
    </row>
    <row r="55" customFormat="false" ht="14.4" hidden="false" customHeight="false" outlineLevel="0" collapsed="false">
      <c r="A55" s="220" t="s">
        <v>323</v>
      </c>
      <c r="B55" s="220"/>
      <c r="C55" s="220"/>
      <c r="D55" s="220"/>
      <c r="E55" s="222" t="n">
        <v>0</v>
      </c>
      <c r="F55" s="222" t="n">
        <v>0</v>
      </c>
      <c r="G55" s="222" t="n">
        <v>0</v>
      </c>
      <c r="H55" s="222" t="n">
        <v>0</v>
      </c>
      <c r="I55" s="222" t="n">
        <v>0</v>
      </c>
      <c r="J55" s="222" t="n">
        <v>0</v>
      </c>
      <c r="K55" s="222" t="n">
        <v>0</v>
      </c>
      <c r="L55" s="222" t="n">
        <v>0</v>
      </c>
      <c r="M55" s="222" t="n">
        <v>0</v>
      </c>
    </row>
    <row r="56" customFormat="false" ht="14.4" hidden="false" customHeight="false" outlineLevel="0" collapsed="false">
      <c r="A56" s="220" t="s">
        <v>324</v>
      </c>
      <c r="B56" s="220"/>
      <c r="C56" s="220"/>
      <c r="D56" s="220"/>
      <c r="E56" s="222" t="n">
        <v>0</v>
      </c>
      <c r="F56" s="222" t="n">
        <v>0</v>
      </c>
      <c r="G56" s="222" t="n">
        <v>0</v>
      </c>
      <c r="H56" s="222" t="n">
        <v>0</v>
      </c>
      <c r="I56" s="222" t="n">
        <v>0</v>
      </c>
      <c r="J56" s="222" t="n">
        <v>0</v>
      </c>
      <c r="K56" s="222" t="n">
        <v>0</v>
      </c>
      <c r="L56" s="222" t="n">
        <v>0</v>
      </c>
      <c r="M56" s="222" t="n">
        <v>0</v>
      </c>
    </row>
    <row r="57" customFormat="false" ht="14.4" hidden="false" customHeight="false" outlineLevel="0" collapsed="false">
      <c r="A57" s="220" t="s">
        <v>325</v>
      </c>
      <c r="B57" s="220"/>
      <c r="C57" s="220"/>
      <c r="D57" s="220"/>
      <c r="E57" s="222" t="n">
        <v>0</v>
      </c>
      <c r="F57" s="222" t="n">
        <v>0</v>
      </c>
      <c r="G57" s="222" t="n">
        <v>0</v>
      </c>
      <c r="H57" s="222" t="n">
        <v>0</v>
      </c>
      <c r="I57" s="222" t="n">
        <v>0</v>
      </c>
      <c r="J57" s="222" t="n">
        <v>0</v>
      </c>
      <c r="K57" s="222" t="n">
        <v>0</v>
      </c>
      <c r="L57" s="222" t="n">
        <v>0</v>
      </c>
      <c r="M57" s="222" t="n">
        <v>0</v>
      </c>
    </row>
    <row r="58" customFormat="false" ht="14.4" hidden="false" customHeight="false" outlineLevel="0" collapsed="false">
      <c r="A58" s="220" t="s">
        <v>326</v>
      </c>
      <c r="B58" s="220"/>
      <c r="C58" s="220"/>
      <c r="D58" s="220"/>
      <c r="E58" s="222" t="n">
        <v>0</v>
      </c>
      <c r="F58" s="222" t="n">
        <v>0</v>
      </c>
      <c r="G58" s="222" t="n">
        <v>0</v>
      </c>
      <c r="H58" s="222" t="n">
        <v>0</v>
      </c>
      <c r="I58" s="222" t="n">
        <v>0</v>
      </c>
      <c r="J58" s="222" t="n">
        <v>0</v>
      </c>
      <c r="K58" s="222" t="n">
        <v>0</v>
      </c>
      <c r="L58" s="222" t="n">
        <v>0</v>
      </c>
      <c r="M58" s="222" t="n">
        <v>0</v>
      </c>
    </row>
    <row r="59" customFormat="false" ht="14.4" hidden="false" customHeight="false" outlineLevel="0" collapsed="false">
      <c r="A59" s="220" t="s">
        <v>327</v>
      </c>
      <c r="B59" s="220"/>
      <c r="C59" s="220"/>
      <c r="D59" s="220"/>
      <c r="E59" s="222" t="n">
        <v>0</v>
      </c>
      <c r="F59" s="222" t="n">
        <v>0</v>
      </c>
      <c r="G59" s="222" t="n">
        <v>0</v>
      </c>
      <c r="H59" s="222" t="n">
        <v>0</v>
      </c>
      <c r="I59" s="222" t="n">
        <v>0</v>
      </c>
      <c r="J59" s="222" t="n">
        <v>0</v>
      </c>
      <c r="K59" s="222" t="n">
        <v>0</v>
      </c>
      <c r="L59" s="222" t="n">
        <v>0</v>
      </c>
      <c r="M59" s="222" t="n">
        <v>0</v>
      </c>
    </row>
    <row r="60" customFormat="false" ht="14.4" hidden="false" customHeight="false" outlineLevel="0" collapsed="false">
      <c r="A60" s="220" t="s">
        <v>328</v>
      </c>
      <c r="B60" s="220"/>
      <c r="C60" s="220"/>
      <c r="D60" s="220"/>
      <c r="E60" s="222" t="n">
        <v>0</v>
      </c>
      <c r="F60" s="222" t="n">
        <v>0</v>
      </c>
      <c r="G60" s="222" t="n">
        <v>0</v>
      </c>
      <c r="H60" s="222" t="n">
        <v>0</v>
      </c>
      <c r="I60" s="222" t="n">
        <v>0</v>
      </c>
      <c r="J60" s="222" t="n">
        <v>0</v>
      </c>
      <c r="K60" s="222" t="n">
        <v>0</v>
      </c>
      <c r="L60" s="222" t="n">
        <v>0</v>
      </c>
      <c r="M60" s="222" t="n">
        <v>0</v>
      </c>
    </row>
    <row r="61" customFormat="false" ht="14.4" hidden="false" customHeight="false" outlineLevel="0" collapsed="false">
      <c r="A61" s="220" t="s">
        <v>329</v>
      </c>
      <c r="B61" s="220"/>
      <c r="C61" s="220"/>
      <c r="D61" s="220"/>
      <c r="E61" s="222" t="n">
        <v>0</v>
      </c>
      <c r="F61" s="222" t="n">
        <v>0</v>
      </c>
      <c r="G61" s="222" t="n">
        <v>0</v>
      </c>
      <c r="H61" s="222" t="n">
        <v>0</v>
      </c>
      <c r="I61" s="222" t="n">
        <v>0</v>
      </c>
      <c r="J61" s="222" t="n">
        <v>0</v>
      </c>
      <c r="K61" s="222" t="n">
        <v>0</v>
      </c>
      <c r="L61" s="222" t="n">
        <v>0</v>
      </c>
      <c r="M61" s="222" t="n">
        <v>0</v>
      </c>
    </row>
    <row r="62" customFormat="false" ht="14.4" hidden="false" customHeight="false" outlineLevel="0" collapsed="false">
      <c r="A62" s="220" t="s">
        <v>330</v>
      </c>
      <c r="B62" s="220"/>
      <c r="C62" s="220"/>
      <c r="D62" s="220"/>
      <c r="E62" s="222" t="n">
        <v>0</v>
      </c>
      <c r="F62" s="222" t="n">
        <v>0</v>
      </c>
      <c r="G62" s="222" t="n">
        <v>0</v>
      </c>
      <c r="H62" s="222" t="n">
        <v>0</v>
      </c>
      <c r="I62" s="222" t="n">
        <v>0</v>
      </c>
      <c r="J62" s="222" t="n">
        <v>0</v>
      </c>
      <c r="K62" s="222" t="n">
        <v>0</v>
      </c>
      <c r="L62" s="222" t="n">
        <v>0</v>
      </c>
      <c r="M62" s="222" t="n">
        <v>0</v>
      </c>
    </row>
    <row r="63" customFormat="false" ht="14.4" hidden="false" customHeight="false" outlineLevel="0" collapsed="false">
      <c r="A63" s="220" t="s">
        <v>331</v>
      </c>
      <c r="B63" s="220"/>
      <c r="C63" s="220"/>
      <c r="D63" s="220"/>
      <c r="E63" s="222" t="n">
        <v>0</v>
      </c>
      <c r="F63" s="222" t="n">
        <v>0</v>
      </c>
      <c r="G63" s="222" t="n">
        <v>0</v>
      </c>
      <c r="H63" s="222" t="n">
        <v>0</v>
      </c>
      <c r="I63" s="222" t="n">
        <v>0</v>
      </c>
      <c r="J63" s="222" t="n">
        <v>0</v>
      </c>
      <c r="K63" s="222" t="n">
        <v>0</v>
      </c>
      <c r="L63" s="222" t="n">
        <v>0</v>
      </c>
      <c r="M63" s="222" t="n">
        <v>0</v>
      </c>
    </row>
    <row r="64" customFormat="false" ht="14.4" hidden="false" customHeight="false" outlineLevel="0" collapsed="false">
      <c r="A64" s="220" t="s">
        <v>332</v>
      </c>
      <c r="B64" s="220"/>
      <c r="C64" s="220"/>
      <c r="D64" s="220"/>
      <c r="E64" s="222" t="n">
        <v>0</v>
      </c>
      <c r="F64" s="222" t="n">
        <v>0</v>
      </c>
      <c r="G64" s="222" t="n">
        <v>0</v>
      </c>
      <c r="H64" s="222" t="n">
        <v>0</v>
      </c>
      <c r="I64" s="222" t="n">
        <v>0</v>
      </c>
      <c r="J64" s="222" t="n">
        <v>0</v>
      </c>
      <c r="K64" s="222" t="n">
        <v>0</v>
      </c>
      <c r="L64" s="222" t="n">
        <v>0</v>
      </c>
      <c r="M64" s="222" t="n">
        <v>0</v>
      </c>
    </row>
    <row r="65" customFormat="false" ht="14.4" hidden="false" customHeight="false" outlineLevel="0" collapsed="false">
      <c r="A65" s="220" t="s">
        <v>333</v>
      </c>
      <c r="B65" s="220"/>
      <c r="C65" s="220"/>
      <c r="D65" s="220"/>
      <c r="E65" s="222" t="n">
        <v>0</v>
      </c>
      <c r="F65" s="222" t="n">
        <v>0</v>
      </c>
      <c r="G65" s="222" t="n">
        <v>0</v>
      </c>
      <c r="H65" s="222" t="n">
        <v>0</v>
      </c>
      <c r="I65" s="222" t="n">
        <v>0</v>
      </c>
      <c r="J65" s="222" t="n">
        <v>0</v>
      </c>
      <c r="K65" s="222" t="n">
        <v>0</v>
      </c>
      <c r="L65" s="222" t="n">
        <v>0</v>
      </c>
      <c r="M65" s="222" t="n">
        <v>0</v>
      </c>
    </row>
    <row r="66" customFormat="false" ht="14.4" hidden="false" customHeight="false" outlineLevel="0" collapsed="false">
      <c r="A66" s="220" t="s">
        <v>334</v>
      </c>
      <c r="B66" s="220"/>
      <c r="C66" s="220"/>
      <c r="D66" s="220"/>
      <c r="E66" s="222" t="n">
        <v>0</v>
      </c>
      <c r="F66" s="222" t="n">
        <v>0</v>
      </c>
      <c r="G66" s="222" t="n">
        <v>0</v>
      </c>
      <c r="H66" s="222" t="n">
        <v>0</v>
      </c>
      <c r="I66" s="222" t="n">
        <v>0</v>
      </c>
      <c r="J66" s="222" t="n">
        <v>0</v>
      </c>
      <c r="K66" s="222" t="n">
        <v>0</v>
      </c>
      <c r="L66" s="222" t="n">
        <v>0</v>
      </c>
      <c r="M66" s="222" t="n">
        <v>0</v>
      </c>
    </row>
    <row r="67" customFormat="false" ht="14.4" hidden="false" customHeight="false" outlineLevel="0" collapsed="false">
      <c r="A67" s="220" t="s">
        <v>335</v>
      </c>
      <c r="B67" s="220"/>
      <c r="C67" s="220"/>
      <c r="D67" s="220"/>
      <c r="E67" s="222" t="n">
        <v>0</v>
      </c>
      <c r="F67" s="222" t="n">
        <v>0</v>
      </c>
      <c r="G67" s="222" t="n">
        <v>0</v>
      </c>
      <c r="H67" s="222" t="n">
        <v>0</v>
      </c>
      <c r="I67" s="222" t="n">
        <v>0</v>
      </c>
      <c r="J67" s="222" t="n">
        <v>0</v>
      </c>
      <c r="K67" s="222" t="n">
        <v>0</v>
      </c>
      <c r="L67" s="222" t="n">
        <v>0</v>
      </c>
      <c r="M67" s="222" t="n">
        <v>0</v>
      </c>
    </row>
    <row r="68" customFormat="false" ht="14.4" hidden="false" customHeight="false" outlineLevel="0" collapsed="false">
      <c r="A68" s="220" t="s">
        <v>336</v>
      </c>
      <c r="B68" s="220"/>
      <c r="C68" s="220"/>
      <c r="D68" s="220"/>
      <c r="E68" s="222" t="n">
        <v>0</v>
      </c>
      <c r="F68" s="222" t="n">
        <v>0</v>
      </c>
      <c r="G68" s="222" t="n">
        <v>0</v>
      </c>
      <c r="H68" s="222" t="n">
        <v>0</v>
      </c>
      <c r="I68" s="222" t="n">
        <v>0</v>
      </c>
      <c r="J68" s="222" t="n">
        <v>0</v>
      </c>
      <c r="K68" s="222" t="n">
        <v>0</v>
      </c>
      <c r="L68" s="222" t="n">
        <v>0</v>
      </c>
      <c r="M68" s="222" t="n">
        <v>0</v>
      </c>
    </row>
    <row r="69" customFormat="false" ht="14.4" hidden="false" customHeight="false" outlineLevel="0" collapsed="false">
      <c r="A69" s="220" t="s">
        <v>337</v>
      </c>
      <c r="B69" s="220"/>
      <c r="C69" s="220"/>
      <c r="D69" s="220"/>
      <c r="E69" s="222" t="n">
        <v>0</v>
      </c>
      <c r="F69" s="222" t="n">
        <v>0</v>
      </c>
      <c r="G69" s="222" t="n">
        <v>0</v>
      </c>
      <c r="H69" s="222" t="n">
        <v>0</v>
      </c>
      <c r="I69" s="222" t="n">
        <v>0</v>
      </c>
      <c r="J69" s="222" t="n">
        <v>0</v>
      </c>
      <c r="K69" s="222" t="n">
        <v>0</v>
      </c>
      <c r="L69" s="222" t="n">
        <v>0</v>
      </c>
      <c r="M69" s="222" t="n">
        <v>0</v>
      </c>
    </row>
    <row r="70" customFormat="false" ht="14.4" hidden="false" customHeight="false" outlineLevel="0" collapsed="false">
      <c r="A70" s="220" t="s">
        <v>338</v>
      </c>
      <c r="B70" s="220"/>
      <c r="C70" s="220"/>
      <c r="D70" s="220"/>
      <c r="E70" s="222" t="n">
        <v>0</v>
      </c>
      <c r="F70" s="222" t="n">
        <v>0</v>
      </c>
      <c r="G70" s="222" t="n">
        <v>0</v>
      </c>
      <c r="H70" s="222" t="n">
        <v>0</v>
      </c>
      <c r="I70" s="222" t="n">
        <v>0</v>
      </c>
      <c r="J70" s="222" t="n">
        <v>0</v>
      </c>
      <c r="K70" s="222" t="n">
        <v>0</v>
      </c>
      <c r="L70" s="222" t="n">
        <v>0</v>
      </c>
      <c r="M70" s="222" t="n">
        <v>0</v>
      </c>
    </row>
    <row r="71" customFormat="false" ht="14.4" hidden="false" customHeight="false" outlineLevel="0" collapsed="false">
      <c r="A71" s="220" t="s">
        <v>339</v>
      </c>
      <c r="B71" s="220"/>
      <c r="C71" s="220"/>
      <c r="D71" s="220"/>
      <c r="E71" s="222" t="n">
        <v>0</v>
      </c>
      <c r="F71" s="222" t="n">
        <v>0</v>
      </c>
      <c r="G71" s="222" t="n">
        <v>0</v>
      </c>
      <c r="H71" s="222" t="n">
        <v>0</v>
      </c>
      <c r="I71" s="222" t="n">
        <v>0</v>
      </c>
      <c r="J71" s="222" t="n">
        <v>0</v>
      </c>
      <c r="K71" s="222" t="n">
        <v>0</v>
      </c>
      <c r="L71" s="222" t="n">
        <v>0</v>
      </c>
      <c r="M71" s="222" t="n">
        <v>0</v>
      </c>
    </row>
    <row r="72" customFormat="false" ht="14.4" hidden="false" customHeight="false" outlineLevel="0" collapsed="false">
      <c r="A72" s="220" t="s">
        <v>340</v>
      </c>
      <c r="B72" s="220"/>
      <c r="C72" s="220"/>
      <c r="D72" s="220"/>
      <c r="E72" s="222" t="n">
        <v>0</v>
      </c>
      <c r="F72" s="222" t="n">
        <v>0</v>
      </c>
      <c r="G72" s="222" t="n">
        <v>0</v>
      </c>
      <c r="H72" s="222" t="n">
        <v>0</v>
      </c>
      <c r="I72" s="222" t="n">
        <v>0</v>
      </c>
      <c r="J72" s="222" t="n">
        <v>0</v>
      </c>
      <c r="K72" s="222" t="n">
        <v>0</v>
      </c>
      <c r="L72" s="222" t="n">
        <v>0</v>
      </c>
      <c r="M72" s="222" t="n">
        <v>0</v>
      </c>
    </row>
    <row r="73" customFormat="false" ht="14.4" hidden="false" customHeight="false" outlineLevel="0" collapsed="false">
      <c r="A73" s="220" t="s">
        <v>341</v>
      </c>
      <c r="B73" s="220"/>
      <c r="C73" s="220"/>
      <c r="D73" s="220"/>
      <c r="E73" s="222" t="n">
        <v>0</v>
      </c>
      <c r="F73" s="222" t="n">
        <v>0</v>
      </c>
      <c r="G73" s="222" t="n">
        <v>0</v>
      </c>
      <c r="H73" s="222" t="n">
        <v>0</v>
      </c>
      <c r="I73" s="222" t="n">
        <v>0</v>
      </c>
      <c r="J73" s="222" t="n">
        <v>0</v>
      </c>
      <c r="K73" s="222" t="n">
        <v>0</v>
      </c>
      <c r="L73" s="222" t="n">
        <v>0</v>
      </c>
      <c r="M73" s="222" t="n">
        <v>0</v>
      </c>
    </row>
    <row r="74" customFormat="false" ht="14.4" hidden="false" customHeight="false" outlineLevel="0" collapsed="false">
      <c r="A74" s="220" t="s">
        <v>342</v>
      </c>
      <c r="B74" s="220"/>
      <c r="C74" s="220"/>
      <c r="D74" s="220"/>
      <c r="E74" s="222" t="n">
        <v>0</v>
      </c>
      <c r="F74" s="222" t="n">
        <v>0</v>
      </c>
      <c r="G74" s="222" t="n">
        <v>0</v>
      </c>
      <c r="H74" s="222" t="n">
        <v>0</v>
      </c>
      <c r="I74" s="222" t="n">
        <v>0</v>
      </c>
      <c r="J74" s="222" t="n">
        <v>0</v>
      </c>
      <c r="K74" s="222" t="n">
        <v>0</v>
      </c>
      <c r="L74" s="222" t="n">
        <v>0</v>
      </c>
      <c r="M74" s="222" t="n">
        <v>0</v>
      </c>
    </row>
    <row r="75" customFormat="false" ht="14.4" hidden="false" customHeight="false" outlineLevel="0" collapsed="false">
      <c r="A75" s="220" t="s">
        <v>343</v>
      </c>
      <c r="B75" s="220"/>
      <c r="C75" s="220"/>
      <c r="D75" s="220"/>
      <c r="E75" s="222" t="n">
        <v>0</v>
      </c>
      <c r="F75" s="222" t="n">
        <v>0</v>
      </c>
      <c r="G75" s="222" t="n">
        <v>0</v>
      </c>
      <c r="H75" s="222" t="n">
        <v>0</v>
      </c>
      <c r="I75" s="222" t="n">
        <v>0</v>
      </c>
      <c r="J75" s="222" t="n">
        <v>0</v>
      </c>
      <c r="K75" s="222" t="n">
        <v>0</v>
      </c>
      <c r="L75" s="222" t="n">
        <v>0</v>
      </c>
      <c r="M75" s="222" t="n">
        <v>0</v>
      </c>
    </row>
    <row r="76" customFormat="false" ht="14.4" hidden="false" customHeight="false" outlineLevel="0" collapsed="false">
      <c r="A76" s="220" t="s">
        <v>344</v>
      </c>
      <c r="B76" s="220"/>
      <c r="C76" s="220"/>
      <c r="D76" s="220"/>
      <c r="E76" s="222" t="n">
        <v>0</v>
      </c>
      <c r="F76" s="222" t="n">
        <v>0</v>
      </c>
      <c r="G76" s="222" t="n">
        <v>0</v>
      </c>
      <c r="H76" s="222" t="n">
        <v>0</v>
      </c>
      <c r="I76" s="222" t="n">
        <v>0</v>
      </c>
      <c r="J76" s="222" t="n">
        <v>0</v>
      </c>
      <c r="K76" s="222" t="n">
        <v>0</v>
      </c>
      <c r="L76" s="222" t="n">
        <v>0</v>
      </c>
      <c r="M76" s="222" t="n">
        <v>0</v>
      </c>
    </row>
    <row r="77" customFormat="false" ht="14.4" hidden="false" customHeight="false" outlineLevel="0" collapsed="false">
      <c r="A77" s="220" t="s">
        <v>345</v>
      </c>
      <c r="B77" s="220"/>
      <c r="C77" s="220"/>
      <c r="D77" s="220"/>
      <c r="E77" s="222" t="n">
        <v>0</v>
      </c>
      <c r="F77" s="222" t="n">
        <v>0</v>
      </c>
      <c r="G77" s="222" t="n">
        <v>0</v>
      </c>
      <c r="H77" s="222" t="n">
        <v>0</v>
      </c>
      <c r="I77" s="222" t="n">
        <v>0</v>
      </c>
      <c r="J77" s="222" t="n">
        <v>0</v>
      </c>
      <c r="K77" s="222" t="n">
        <v>0</v>
      </c>
      <c r="L77" s="222" t="n">
        <v>0</v>
      </c>
      <c r="M77" s="222" t="n">
        <v>0</v>
      </c>
    </row>
    <row r="78" customFormat="false" ht="14.4" hidden="false" customHeight="false" outlineLevel="0" collapsed="false">
      <c r="A78" s="220" t="s">
        <v>346</v>
      </c>
      <c r="B78" s="220"/>
      <c r="C78" s="220"/>
      <c r="D78" s="220"/>
      <c r="E78" s="222" t="n">
        <v>0</v>
      </c>
      <c r="F78" s="222" t="n">
        <v>0</v>
      </c>
      <c r="G78" s="222" t="n">
        <v>0</v>
      </c>
      <c r="H78" s="222" t="n">
        <v>0</v>
      </c>
      <c r="I78" s="222" t="n">
        <v>0</v>
      </c>
      <c r="J78" s="222" t="n">
        <v>0</v>
      </c>
      <c r="K78" s="222" t="n">
        <v>0</v>
      </c>
      <c r="L78" s="222" t="n">
        <v>0</v>
      </c>
      <c r="M78" s="222" t="n">
        <v>0</v>
      </c>
    </row>
    <row r="79" customFormat="false" ht="14.4" hidden="false" customHeight="false" outlineLevel="0" collapsed="false">
      <c r="A79" s="220" t="s">
        <v>347</v>
      </c>
      <c r="B79" s="220"/>
      <c r="C79" s="220"/>
      <c r="D79" s="220"/>
      <c r="E79" s="222" t="n">
        <v>0</v>
      </c>
      <c r="F79" s="222" t="n">
        <v>0</v>
      </c>
      <c r="G79" s="222" t="n">
        <v>0</v>
      </c>
      <c r="H79" s="222" t="n">
        <v>0</v>
      </c>
      <c r="I79" s="222" t="n">
        <v>0</v>
      </c>
      <c r="J79" s="222" t="n">
        <v>0</v>
      </c>
      <c r="K79" s="222" t="n">
        <v>0</v>
      </c>
      <c r="L79" s="222" t="n">
        <v>0</v>
      </c>
      <c r="M79" s="222" t="n">
        <v>0</v>
      </c>
    </row>
    <row r="80" customFormat="false" ht="14.4" hidden="false" customHeight="false" outlineLevel="0" collapsed="false">
      <c r="A80" s="220" t="s">
        <v>348</v>
      </c>
      <c r="B80" s="220"/>
      <c r="C80" s="220"/>
      <c r="D80" s="220"/>
      <c r="E80" s="222" t="n">
        <v>0</v>
      </c>
      <c r="F80" s="222" t="n">
        <v>0</v>
      </c>
      <c r="G80" s="222" t="n">
        <v>0</v>
      </c>
      <c r="H80" s="222" t="n">
        <v>0</v>
      </c>
      <c r="I80" s="222" t="n">
        <v>0</v>
      </c>
      <c r="J80" s="222" t="n">
        <v>0</v>
      </c>
      <c r="K80" s="222" t="n">
        <v>0</v>
      </c>
      <c r="L80" s="222" t="n">
        <v>0</v>
      </c>
      <c r="M80" s="222" t="n">
        <v>0</v>
      </c>
    </row>
    <row r="81" customFormat="false" ht="14.4" hidden="false" customHeight="false" outlineLevel="0" collapsed="false">
      <c r="A81" s="220"/>
    </row>
    <row r="82" customFormat="false" ht="14.4" hidden="false" customHeight="false" outlineLevel="0" collapsed="false">
      <c r="A82" s="220"/>
    </row>
    <row r="83" customFormat="false" ht="14.4" hidden="false" customHeight="false" outlineLevel="0" collapsed="false">
      <c r="A83" s="220"/>
    </row>
    <row r="84" customFormat="false" ht="14.4" hidden="false" customHeight="false" outlineLevel="0" collapsed="false">
      <c r="A84" s="220"/>
    </row>
    <row r="85" customFormat="false" ht="14.4" hidden="false" customHeight="false" outlineLevel="0" collapsed="false">
      <c r="A85" s="220"/>
    </row>
    <row r="86" customFormat="false" ht="14.4" hidden="false" customHeight="false" outlineLevel="0" collapsed="false">
      <c r="A86" s="220"/>
    </row>
    <row r="87" customFormat="false" ht="14.4" hidden="false" customHeight="false" outlineLevel="0" collapsed="false">
      <c r="A87" s="220"/>
    </row>
    <row r="88" customFormat="false" ht="14.4" hidden="false" customHeight="false" outlineLevel="0" collapsed="false">
      <c r="A88" s="220"/>
    </row>
    <row r="89" customFormat="false" ht="14.4" hidden="false" customHeight="false" outlineLevel="0" collapsed="false">
      <c r="A89" s="220"/>
    </row>
    <row r="90" customFormat="false" ht="14.4" hidden="false" customHeight="false" outlineLevel="0" collapsed="false">
      <c r="A90" s="220"/>
    </row>
    <row r="91" customFormat="false" ht="14.4" hidden="false" customHeight="false" outlineLevel="0" collapsed="false">
      <c r="A91" s="220"/>
    </row>
    <row r="92" customFormat="false" ht="14.4" hidden="false" customHeight="false" outlineLevel="0" collapsed="false">
      <c r="A92" s="220"/>
    </row>
    <row r="93" customFormat="false" ht="14.4" hidden="false" customHeight="false" outlineLevel="0" collapsed="false">
      <c r="A93" s="220"/>
    </row>
    <row r="94" customFormat="false" ht="14.4" hidden="false" customHeight="false" outlineLevel="0" collapsed="false">
      <c r="A94" s="220"/>
    </row>
    <row r="95" customFormat="false" ht="14.4" hidden="false" customHeight="false" outlineLevel="0" collapsed="false">
      <c r="A95" s="220"/>
    </row>
    <row r="96" customFormat="false" ht="14.4" hidden="false" customHeight="false" outlineLevel="0" collapsed="false">
      <c r="A96" s="220"/>
    </row>
    <row r="97" customFormat="false" ht="14.4" hidden="false" customHeight="false" outlineLevel="0" collapsed="false">
      <c r="A97" s="220"/>
    </row>
    <row r="98" customFormat="false" ht="14.4" hidden="false" customHeight="false" outlineLevel="0" collapsed="false">
      <c r="A98" s="220" t="s">
        <v>349</v>
      </c>
      <c r="B98" s="220"/>
      <c r="C98" s="220"/>
      <c r="D98" s="220"/>
      <c r="E98" s="222" t="n">
        <v>40683631</v>
      </c>
      <c r="F98" s="222" t="n">
        <v>2090789.45</v>
      </c>
      <c r="G98" s="222" t="n">
        <v>11000</v>
      </c>
      <c r="H98" s="222" t="n">
        <v>2200</v>
      </c>
      <c r="I98" s="222" t="n">
        <v>19100249.68</v>
      </c>
      <c r="J98" s="222" t="n">
        <v>26163201.79</v>
      </c>
      <c r="K98" s="222" t="n">
        <v>79474142.77</v>
      </c>
      <c r="L98" s="222" t="n">
        <v>132848711.51</v>
      </c>
      <c r="M98" s="222" t="n">
        <v>110801725.15</v>
      </c>
    </row>
    <row r="99" customFormat="false" ht="14.4" hidden="false" customHeight="false" outlineLevel="0" collapsed="false">
      <c r="A99" s="220" t="s">
        <v>350</v>
      </c>
      <c r="B99" s="220"/>
      <c r="C99" s="220"/>
      <c r="D99" s="220"/>
      <c r="E99" s="222" t="n">
        <v>107656</v>
      </c>
      <c r="F99" s="222" t="n">
        <v>103940.37</v>
      </c>
      <c r="G99" s="222" t="n">
        <v>0</v>
      </c>
      <c r="H99" s="222" t="n">
        <v>0</v>
      </c>
      <c r="I99" s="222" t="n">
        <v>1184449.28</v>
      </c>
      <c r="J99" s="222" t="n">
        <v>38632.5</v>
      </c>
      <c r="K99" s="222" t="n">
        <v>1997145.13</v>
      </c>
      <c r="L99" s="222" t="n">
        <v>235915.97</v>
      </c>
      <c r="M99" s="222" t="n">
        <v>742475.36</v>
      </c>
    </row>
    <row r="100" customFormat="false" ht="14.4" hidden="false" customHeight="false" outlineLevel="0" collapsed="false">
      <c r="A100" s="220" t="s">
        <v>351</v>
      </c>
      <c r="B100" s="220"/>
      <c r="C100" s="220"/>
      <c r="D100" s="220"/>
      <c r="E100" s="222" t="n">
        <v>968085</v>
      </c>
      <c r="F100" s="222" t="n">
        <v>719</v>
      </c>
      <c r="G100" s="222" t="n">
        <v>660</v>
      </c>
      <c r="H100" s="222" t="n">
        <v>132</v>
      </c>
      <c r="I100" s="222" t="n">
        <v>311598.31</v>
      </c>
      <c r="J100" s="222" t="n">
        <v>633363.3</v>
      </c>
      <c r="K100" s="222" t="n">
        <v>1005343.23</v>
      </c>
      <c r="L100" s="222" t="n">
        <v>3212725.15</v>
      </c>
      <c r="M100" s="222" t="n">
        <v>2540224.29</v>
      </c>
    </row>
    <row r="101" customFormat="false" ht="14.4" hidden="false" customHeight="false" outlineLevel="0" collapsed="false">
      <c r="A101" s="220" t="s">
        <v>352</v>
      </c>
      <c r="B101" s="220"/>
      <c r="C101" s="220"/>
      <c r="D101" s="220"/>
      <c r="E101" s="222" t="n">
        <v>968085</v>
      </c>
      <c r="F101" s="222" t="n">
        <v>719</v>
      </c>
      <c r="G101" s="222" t="n">
        <v>660</v>
      </c>
      <c r="H101" s="222" t="n">
        <v>132</v>
      </c>
      <c r="I101" s="222" t="n">
        <v>311598.31</v>
      </c>
      <c r="J101" s="222" t="n">
        <v>633363.3</v>
      </c>
      <c r="K101" s="222" t="n">
        <v>1005343.23</v>
      </c>
      <c r="L101" s="222" t="n">
        <v>3212725.15</v>
      </c>
      <c r="M101" s="222" t="n">
        <v>2540224.29</v>
      </c>
    </row>
    <row r="102" customFormat="false" ht="14.4" hidden="false" customHeight="false" outlineLevel="0" collapsed="false">
      <c r="A102" s="220" t="s">
        <v>353</v>
      </c>
      <c r="B102" s="220"/>
      <c r="C102" s="220"/>
      <c r="D102" s="220"/>
      <c r="E102" s="222" t="n">
        <v>0</v>
      </c>
      <c r="F102" s="222" t="n">
        <v>0</v>
      </c>
      <c r="G102" s="222" t="n">
        <v>0</v>
      </c>
      <c r="H102" s="222" t="n">
        <v>0</v>
      </c>
      <c r="I102" s="222" t="n">
        <v>0</v>
      </c>
      <c r="J102" s="222" t="n">
        <v>0</v>
      </c>
      <c r="K102" s="222" t="n">
        <v>0</v>
      </c>
      <c r="L102" s="222" t="n">
        <v>0</v>
      </c>
      <c r="M102" s="222" t="n">
        <v>0</v>
      </c>
    </row>
    <row r="103" customFormat="false" ht="14.4" hidden="false" customHeight="false" outlineLevel="0" collapsed="false">
      <c r="A103" s="220" t="s">
        <v>354</v>
      </c>
      <c r="B103" s="220"/>
      <c r="C103" s="220"/>
      <c r="D103" s="220"/>
      <c r="E103" s="222" t="n">
        <v>0</v>
      </c>
      <c r="F103" s="222" t="n">
        <v>0</v>
      </c>
      <c r="G103" s="222" t="n">
        <v>0</v>
      </c>
      <c r="H103" s="222" t="n">
        <v>0</v>
      </c>
      <c r="I103" s="222" t="n">
        <v>426637</v>
      </c>
      <c r="J103" s="222" t="n">
        <v>5668427</v>
      </c>
      <c r="K103" s="222" t="n">
        <v>93061</v>
      </c>
      <c r="L103" s="222" t="n">
        <v>88071</v>
      </c>
      <c r="M103" s="222" t="n">
        <v>59470</v>
      </c>
    </row>
    <row r="104" customFormat="false" ht="14.4" hidden="false" customHeight="false" outlineLevel="0" collapsed="false">
      <c r="A104" s="220" t="s">
        <v>355</v>
      </c>
      <c r="B104" s="220"/>
      <c r="C104" s="220"/>
      <c r="D104" s="220"/>
      <c r="E104" s="222" t="n">
        <v>0</v>
      </c>
      <c r="F104" s="222" t="n">
        <v>0</v>
      </c>
      <c r="G104" s="222" t="n">
        <v>0</v>
      </c>
      <c r="H104" s="222" t="n">
        <v>0</v>
      </c>
      <c r="I104" s="222" t="n">
        <v>0</v>
      </c>
      <c r="J104" s="222" t="n">
        <v>0</v>
      </c>
      <c r="K104" s="222" t="n">
        <v>0</v>
      </c>
      <c r="L104" s="222" t="n">
        <v>0</v>
      </c>
      <c r="M104" s="222" t="n">
        <v>0</v>
      </c>
    </row>
    <row r="105" customFormat="false" ht="14.4" hidden="false" customHeight="false" outlineLevel="0" collapsed="false">
      <c r="A105" s="220" t="s">
        <v>356</v>
      </c>
      <c r="B105" s="220"/>
      <c r="C105" s="220"/>
      <c r="D105" s="220"/>
      <c r="E105" s="222" t="n">
        <v>0</v>
      </c>
      <c r="F105" s="222" t="n">
        <v>0</v>
      </c>
      <c r="G105" s="222" t="n">
        <v>0</v>
      </c>
      <c r="H105" s="222" t="n">
        <v>0</v>
      </c>
      <c r="I105" s="222" t="n">
        <v>0</v>
      </c>
      <c r="J105" s="222" t="n">
        <v>0</v>
      </c>
      <c r="K105" s="222" t="n">
        <v>0</v>
      </c>
      <c r="L105" s="222" t="n">
        <v>0</v>
      </c>
      <c r="M105" s="222" t="n">
        <v>0</v>
      </c>
    </row>
    <row r="106" customFormat="false" ht="14.4" hidden="false" customHeight="false" outlineLevel="0" collapsed="false">
      <c r="A106" s="220" t="s">
        <v>357</v>
      </c>
      <c r="B106" s="220"/>
      <c r="C106" s="220"/>
      <c r="D106" s="220"/>
      <c r="E106" s="222" t="n">
        <v>0</v>
      </c>
      <c r="F106" s="222" t="n">
        <v>0</v>
      </c>
      <c r="G106" s="222" t="n">
        <v>0</v>
      </c>
      <c r="H106" s="222" t="n">
        <v>0</v>
      </c>
      <c r="I106" s="222" t="n">
        <v>0</v>
      </c>
      <c r="J106" s="222" t="n">
        <v>0</v>
      </c>
      <c r="K106" s="222" t="n">
        <v>0</v>
      </c>
      <c r="L106" s="222" t="n">
        <v>0</v>
      </c>
      <c r="M106" s="222" t="n">
        <v>0</v>
      </c>
    </row>
    <row r="107" customFormat="false" ht="14.4" hidden="false" customHeight="false" outlineLevel="0" collapsed="false">
      <c r="A107" s="220" t="s">
        <v>358</v>
      </c>
      <c r="B107" s="220"/>
      <c r="C107" s="220"/>
      <c r="D107" s="220"/>
      <c r="E107" s="222" t="n">
        <v>44000</v>
      </c>
      <c r="F107" s="222" t="n">
        <v>391821</v>
      </c>
      <c r="G107" s="222" t="n">
        <v>377832</v>
      </c>
      <c r="H107" s="222" t="n">
        <v>0</v>
      </c>
      <c r="I107" s="222" t="n">
        <v>105266523.7</v>
      </c>
      <c r="J107" s="222" t="n">
        <v>60675401.23</v>
      </c>
      <c r="K107" s="222" t="n">
        <v>212069927.25</v>
      </c>
      <c r="L107" s="222" t="n">
        <v>74691309.89</v>
      </c>
      <c r="M107" s="222" t="n">
        <v>50262888.95</v>
      </c>
    </row>
    <row r="108" customFormat="false" ht="14.4" hidden="false" customHeight="false" outlineLevel="0" collapsed="false">
      <c r="A108" s="220" t="s">
        <v>359</v>
      </c>
      <c r="B108" s="220"/>
      <c r="C108" s="220"/>
      <c r="D108" s="220"/>
      <c r="E108" s="222" t="n">
        <v>0</v>
      </c>
      <c r="F108" s="222" t="n">
        <v>0</v>
      </c>
      <c r="G108" s="222" t="n">
        <v>0</v>
      </c>
      <c r="H108" s="222" t="n">
        <v>0</v>
      </c>
      <c r="I108" s="222" t="n">
        <v>0</v>
      </c>
      <c r="J108" s="222" t="n">
        <v>0</v>
      </c>
      <c r="K108" s="222" t="n">
        <v>0</v>
      </c>
      <c r="L108" s="222" t="n">
        <v>0</v>
      </c>
      <c r="M108" s="222" t="n">
        <v>0</v>
      </c>
    </row>
    <row r="109" customFormat="false" ht="14.4" hidden="false" customHeight="false" outlineLevel="0" collapsed="false">
      <c r="A109" s="220" t="s">
        <v>360</v>
      </c>
      <c r="B109" s="220"/>
      <c r="C109" s="220"/>
      <c r="D109" s="220"/>
      <c r="E109" s="222" t="n">
        <v>3960</v>
      </c>
      <c r="F109" s="222" t="n">
        <v>35264</v>
      </c>
      <c r="G109" s="222" t="n">
        <v>34005</v>
      </c>
      <c r="H109" s="222" t="n">
        <v>0</v>
      </c>
      <c r="I109" s="222" t="n">
        <v>2631663.4</v>
      </c>
      <c r="J109" s="222" t="n">
        <v>1516885.26</v>
      </c>
      <c r="K109" s="222" t="n">
        <v>5301749.99</v>
      </c>
      <c r="L109" s="222" t="n">
        <v>1882882.92</v>
      </c>
      <c r="M109" s="222" t="n">
        <v>1256572.39</v>
      </c>
    </row>
    <row r="110" customFormat="false" ht="14.4" hidden="false" customHeight="false" outlineLevel="0" collapsed="false">
      <c r="A110" s="220" t="s">
        <v>361</v>
      </c>
      <c r="B110" s="220"/>
      <c r="C110" s="220"/>
      <c r="D110" s="220"/>
      <c r="E110" s="222" t="n">
        <v>3960</v>
      </c>
      <c r="F110" s="222" t="n">
        <v>35264</v>
      </c>
      <c r="G110" s="222" t="n">
        <v>34005</v>
      </c>
      <c r="H110" s="222" t="n">
        <v>0</v>
      </c>
      <c r="I110" s="222" t="n">
        <v>2631663.4</v>
      </c>
      <c r="J110" s="222" t="n">
        <v>1516885.26</v>
      </c>
      <c r="K110" s="222" t="n">
        <v>5301749.99</v>
      </c>
      <c r="L110" s="222" t="n">
        <v>1882882.92</v>
      </c>
      <c r="M110" s="222" t="n">
        <v>1256572.39</v>
      </c>
    </row>
    <row r="111" customFormat="false" ht="14.4" hidden="false" customHeight="false" outlineLevel="0" collapsed="false">
      <c r="A111" s="220" t="s">
        <v>362</v>
      </c>
      <c r="B111" s="220"/>
      <c r="C111" s="220"/>
      <c r="D111" s="220"/>
      <c r="E111" s="222" t="n">
        <v>0</v>
      </c>
      <c r="F111" s="222" t="n">
        <v>0</v>
      </c>
      <c r="G111" s="222" t="n">
        <v>0</v>
      </c>
      <c r="H111" s="222" t="n">
        <v>0</v>
      </c>
      <c r="I111" s="222" t="n">
        <v>0</v>
      </c>
      <c r="J111" s="222" t="n">
        <v>0</v>
      </c>
      <c r="K111" s="222" t="n">
        <v>0</v>
      </c>
      <c r="L111" s="222" t="n">
        <v>0</v>
      </c>
      <c r="M111" s="222" t="n">
        <v>0</v>
      </c>
    </row>
    <row r="112" customFormat="false" ht="14.4" hidden="false" customHeight="false" outlineLevel="0" collapsed="false">
      <c r="A112" s="220" t="s">
        <v>363</v>
      </c>
      <c r="B112" s="220"/>
      <c r="C112" s="220"/>
      <c r="D112" s="220"/>
      <c r="E112" s="222" t="n">
        <v>0</v>
      </c>
      <c r="F112" s="222" t="n">
        <v>0</v>
      </c>
      <c r="G112" s="222" t="n">
        <v>0</v>
      </c>
      <c r="H112" s="222" t="n">
        <v>0</v>
      </c>
      <c r="I112" s="222" t="n">
        <v>0</v>
      </c>
      <c r="J112" s="222" t="n">
        <v>0</v>
      </c>
      <c r="K112" s="222" t="n">
        <v>0</v>
      </c>
      <c r="L112" s="222" t="n">
        <v>0</v>
      </c>
      <c r="M112" s="222" t="n">
        <v>0</v>
      </c>
    </row>
    <row r="113" customFormat="false" ht="14.4" hidden="false" customHeight="false" outlineLevel="0" collapsed="false">
      <c r="A113" s="220" t="s">
        <v>364</v>
      </c>
      <c r="B113" s="220"/>
      <c r="C113" s="220"/>
      <c r="D113" s="220"/>
      <c r="E113" s="222" t="n">
        <v>0</v>
      </c>
      <c r="F113" s="222" t="n">
        <v>0</v>
      </c>
      <c r="G113" s="222" t="n">
        <v>0</v>
      </c>
      <c r="H113" s="222" t="n">
        <v>0</v>
      </c>
      <c r="I113" s="222" t="n">
        <v>0</v>
      </c>
      <c r="J113" s="222" t="n">
        <v>0</v>
      </c>
      <c r="K113" s="222" t="n">
        <v>0</v>
      </c>
      <c r="L113" s="222" t="n">
        <v>0</v>
      </c>
      <c r="M113" s="222" t="n">
        <v>0</v>
      </c>
    </row>
    <row r="114" customFormat="false" ht="14.4" hidden="false" customHeight="false" outlineLevel="0" collapsed="false">
      <c r="A114" s="220" t="s">
        <v>365</v>
      </c>
      <c r="B114" s="220"/>
      <c r="C114" s="220"/>
      <c r="D114" s="220"/>
      <c r="E114" s="222" t="n">
        <v>0</v>
      </c>
      <c r="F114" s="222" t="n">
        <v>0</v>
      </c>
      <c r="G114" s="222" t="n">
        <v>0</v>
      </c>
      <c r="H114" s="222" t="n">
        <v>0</v>
      </c>
      <c r="I114" s="222" t="n">
        <v>0</v>
      </c>
      <c r="J114" s="222" t="n">
        <v>0</v>
      </c>
      <c r="K114" s="222" t="n">
        <v>0</v>
      </c>
      <c r="L114" s="222" t="n">
        <v>0</v>
      </c>
      <c r="M114" s="222" t="n">
        <v>0</v>
      </c>
    </row>
    <row r="115" customFormat="false" ht="14.4" hidden="false" customHeight="false" outlineLevel="0" collapsed="false">
      <c r="A115" s="220" t="s">
        <v>366</v>
      </c>
      <c r="B115" s="220"/>
      <c r="C115" s="220"/>
      <c r="D115" s="220"/>
      <c r="E115" s="222" t="n">
        <v>0</v>
      </c>
      <c r="F115" s="222" t="n">
        <v>0</v>
      </c>
      <c r="G115" s="222" t="n">
        <v>0</v>
      </c>
      <c r="H115" s="222" t="n">
        <v>0</v>
      </c>
      <c r="I115" s="222" t="n">
        <v>0</v>
      </c>
      <c r="J115" s="222" t="n">
        <v>0</v>
      </c>
      <c r="K115" s="222" t="n">
        <v>0</v>
      </c>
      <c r="L115" s="222" t="n">
        <v>0</v>
      </c>
      <c r="M115" s="222" t="n">
        <v>0</v>
      </c>
    </row>
    <row r="116" customFormat="false" ht="14.4" hidden="false" customHeight="false" outlineLevel="0" collapsed="false">
      <c r="A116" s="220" t="s">
        <v>367</v>
      </c>
      <c r="B116" s="220"/>
      <c r="C116" s="220"/>
      <c r="D116" s="220"/>
      <c r="E116" s="222" t="n">
        <v>0</v>
      </c>
      <c r="F116" s="222" t="n">
        <v>0</v>
      </c>
      <c r="G116" s="222" t="n">
        <v>0</v>
      </c>
      <c r="H116" s="222" t="n">
        <v>0</v>
      </c>
      <c r="I116" s="222" t="n">
        <v>0</v>
      </c>
      <c r="J116" s="222" t="n">
        <v>0</v>
      </c>
      <c r="K116" s="222" t="n">
        <v>0</v>
      </c>
      <c r="L116" s="222" t="n">
        <v>0</v>
      </c>
      <c r="M116" s="222" t="n">
        <v>0</v>
      </c>
    </row>
    <row r="117" customFormat="false" ht="14.4" hidden="false" customHeight="false" outlineLevel="0" collapsed="false">
      <c r="A117" s="220" t="s">
        <v>368</v>
      </c>
      <c r="B117" s="220"/>
      <c r="C117" s="220"/>
      <c r="D117" s="220"/>
      <c r="E117" s="222" t="n">
        <v>0</v>
      </c>
      <c r="F117" s="222" t="n">
        <v>0</v>
      </c>
      <c r="G117" s="222" t="n">
        <v>0</v>
      </c>
      <c r="H117" s="222" t="n">
        <v>0</v>
      </c>
      <c r="I117" s="222" t="n">
        <v>0</v>
      </c>
      <c r="J117" s="222" t="n">
        <v>0</v>
      </c>
      <c r="K117" s="222" t="n">
        <v>0</v>
      </c>
      <c r="L117" s="222" t="n">
        <v>0</v>
      </c>
      <c r="M117" s="222" t="n">
        <v>0</v>
      </c>
    </row>
    <row r="118" customFormat="false" ht="14.4" hidden="false" customHeight="false" outlineLevel="0" collapsed="false">
      <c r="A118" s="220" t="s">
        <v>369</v>
      </c>
      <c r="B118" s="220"/>
      <c r="C118" s="220"/>
      <c r="D118" s="220"/>
      <c r="E118" s="222" t="n">
        <v>3960</v>
      </c>
      <c r="F118" s="222" t="n">
        <v>35264</v>
      </c>
      <c r="G118" s="222" t="n">
        <v>34005</v>
      </c>
      <c r="H118" s="222" t="n">
        <v>0</v>
      </c>
      <c r="I118" s="222" t="n">
        <v>2631663.4</v>
      </c>
      <c r="J118" s="222" t="n">
        <v>1516885.26</v>
      </c>
      <c r="K118" s="222" t="n">
        <v>5301749.99</v>
      </c>
      <c r="L118" s="222" t="n">
        <v>1882882.92</v>
      </c>
      <c r="M118" s="222" t="n">
        <v>1256572.39</v>
      </c>
    </row>
    <row r="119" customFormat="false" ht="14.4" hidden="false" customHeight="false" outlineLevel="0" collapsed="false">
      <c r="A119" s="220" t="s">
        <v>370</v>
      </c>
      <c r="B119" s="220"/>
      <c r="C119" s="220"/>
      <c r="D119" s="220"/>
      <c r="E119" s="222" t="n">
        <v>3960</v>
      </c>
      <c r="F119" s="222" t="n">
        <v>35264</v>
      </c>
      <c r="G119" s="222" t="n">
        <v>34005</v>
      </c>
      <c r="H119" s="222" t="n">
        <v>0</v>
      </c>
      <c r="I119" s="222" t="n">
        <v>2631663.4</v>
      </c>
      <c r="J119" s="222" t="n">
        <v>1516885.26</v>
      </c>
      <c r="K119" s="222" t="n">
        <v>5301749.99</v>
      </c>
      <c r="L119" s="222" t="n">
        <v>1882882.92</v>
      </c>
      <c r="M119" s="222" t="n">
        <v>1256572.39</v>
      </c>
    </row>
    <row r="120" customFormat="false" ht="14.4" hidden="false" customHeight="false" outlineLevel="0" collapsed="false">
      <c r="A120" s="220" t="s">
        <v>371</v>
      </c>
      <c r="B120" s="220"/>
      <c r="C120" s="220"/>
      <c r="D120" s="220"/>
      <c r="E120" s="222" t="n">
        <v>0</v>
      </c>
      <c r="F120" s="222" t="n">
        <v>0</v>
      </c>
      <c r="G120" s="222" t="n">
        <v>0</v>
      </c>
      <c r="H120" s="222" t="n">
        <v>0</v>
      </c>
      <c r="I120" s="222" t="n">
        <v>0</v>
      </c>
      <c r="J120" s="222" t="n">
        <v>0</v>
      </c>
      <c r="K120" s="222" t="n">
        <v>0</v>
      </c>
      <c r="L120" s="222" t="n">
        <v>0</v>
      </c>
      <c r="M120" s="222" t="n">
        <v>0</v>
      </c>
    </row>
    <row r="121" customFormat="false" ht="14.4" hidden="false" customHeight="false" outlineLevel="0" collapsed="false">
      <c r="A121" s="220" t="s">
        <v>372</v>
      </c>
      <c r="B121" s="220"/>
      <c r="C121" s="220"/>
      <c r="D121" s="220"/>
      <c r="E121" s="222" t="n">
        <v>0</v>
      </c>
      <c r="F121" s="222" t="n">
        <v>0</v>
      </c>
      <c r="G121" s="222" t="n">
        <v>0</v>
      </c>
      <c r="H121" s="222" t="n">
        <v>0</v>
      </c>
      <c r="I121" s="222" t="n">
        <v>0</v>
      </c>
      <c r="J121" s="222" t="n">
        <v>0</v>
      </c>
      <c r="K121" s="222" t="n">
        <v>0</v>
      </c>
      <c r="L121" s="222" t="n">
        <v>10075.58</v>
      </c>
      <c r="M121" s="222" t="n">
        <v>0</v>
      </c>
    </row>
    <row r="122" customFormat="false" ht="14.4" hidden="false" customHeight="false" outlineLevel="0" collapsed="false">
      <c r="A122" s="220" t="s">
        <v>373</v>
      </c>
      <c r="B122" s="220"/>
      <c r="C122" s="220"/>
      <c r="D122" s="220"/>
      <c r="E122" s="222" t="n">
        <v>0</v>
      </c>
      <c r="F122" s="222" t="n">
        <v>0</v>
      </c>
      <c r="G122" s="222" t="n">
        <v>0</v>
      </c>
      <c r="H122" s="222" t="n">
        <v>0</v>
      </c>
      <c r="I122" s="222" t="n">
        <v>0</v>
      </c>
      <c r="J122" s="222" t="n">
        <v>0</v>
      </c>
      <c r="K122" s="222" t="n">
        <v>0</v>
      </c>
      <c r="L122" s="222" t="n">
        <v>9057322.9</v>
      </c>
      <c r="M122" s="222" t="n">
        <v>0</v>
      </c>
    </row>
    <row r="123" customFormat="false" ht="14.4" hidden="false" customHeight="false" outlineLevel="0" collapsed="false">
      <c r="A123" s="220" t="s">
        <v>374</v>
      </c>
      <c r="B123" s="220"/>
      <c r="C123" s="220"/>
      <c r="D123" s="220"/>
      <c r="E123" s="222" t="n">
        <v>0</v>
      </c>
      <c r="F123" s="222" t="n">
        <v>0</v>
      </c>
      <c r="G123" s="222" t="n">
        <v>0</v>
      </c>
      <c r="H123" s="222" t="n">
        <v>0</v>
      </c>
      <c r="I123" s="222" t="n">
        <v>0</v>
      </c>
      <c r="J123" s="222" t="n">
        <v>0</v>
      </c>
      <c r="K123" s="222" t="n">
        <v>0</v>
      </c>
      <c r="L123" s="222" t="n">
        <v>9057322.9</v>
      </c>
      <c r="M123" s="222" t="n">
        <v>0</v>
      </c>
    </row>
    <row r="124" customFormat="false" ht="14.4" hidden="false" customHeight="false" outlineLevel="0" collapsed="false">
      <c r="A124" s="220" t="s">
        <v>375</v>
      </c>
      <c r="B124" s="220"/>
      <c r="C124" s="220"/>
      <c r="D124" s="220"/>
      <c r="E124" s="222" t="n">
        <v>0</v>
      </c>
      <c r="F124" s="222" t="n">
        <v>0</v>
      </c>
      <c r="G124" s="222" t="n">
        <v>0</v>
      </c>
      <c r="H124" s="222" t="n">
        <v>0</v>
      </c>
      <c r="I124" s="222" t="n">
        <v>0</v>
      </c>
      <c r="J124" s="222" t="n">
        <v>0</v>
      </c>
      <c r="K124" s="222" t="n">
        <v>0</v>
      </c>
      <c r="L124" s="222" t="n">
        <v>0</v>
      </c>
      <c r="M124" s="222" t="n">
        <v>0</v>
      </c>
    </row>
    <row r="125" customFormat="false" ht="14.4" hidden="false" customHeight="false" outlineLevel="0" collapsed="false">
      <c r="A125" s="220" t="s">
        <v>376</v>
      </c>
      <c r="B125" s="220"/>
      <c r="C125" s="220"/>
      <c r="D125" s="220"/>
      <c r="E125" s="222" t="n">
        <v>0</v>
      </c>
      <c r="F125" s="222" t="n">
        <v>0</v>
      </c>
      <c r="G125" s="222" t="n">
        <v>0</v>
      </c>
      <c r="H125" s="222" t="n">
        <v>0</v>
      </c>
      <c r="I125" s="222" t="n">
        <v>78078.43</v>
      </c>
      <c r="J125" s="222" t="n">
        <v>0</v>
      </c>
      <c r="K125" s="222" t="n">
        <v>4815.2</v>
      </c>
      <c r="L125" s="222" t="n">
        <v>0</v>
      </c>
      <c r="M125" s="222" t="n">
        <v>39695</v>
      </c>
    </row>
    <row r="126" customFormat="false" ht="14.4" hidden="false" customHeight="false" outlineLevel="0" collapsed="false">
      <c r="A126" s="220" t="s">
        <v>377</v>
      </c>
      <c r="B126" s="220"/>
      <c r="C126" s="220"/>
      <c r="D126" s="220"/>
      <c r="E126" s="222" t="n">
        <v>14016</v>
      </c>
      <c r="F126" s="222" t="n">
        <v>18719</v>
      </c>
      <c r="G126" s="222" t="n">
        <v>15345</v>
      </c>
      <c r="H126" s="222" t="n">
        <v>35431.4</v>
      </c>
      <c r="I126" s="222" t="n">
        <v>731575.46</v>
      </c>
      <c r="J126" s="222" t="n">
        <v>1312064.08</v>
      </c>
      <c r="K126" s="222" t="n">
        <v>6936595.06</v>
      </c>
      <c r="L126" s="222" t="n">
        <v>0</v>
      </c>
      <c r="M126" s="222" t="n">
        <v>8090953.24</v>
      </c>
    </row>
    <row r="127" customFormat="false" ht="14.4" hidden="false" customHeight="false" outlineLevel="0" collapsed="false">
      <c r="A127" s="220" t="s">
        <v>378</v>
      </c>
      <c r="B127" s="220"/>
      <c r="C127" s="220"/>
      <c r="D127" s="220"/>
      <c r="E127" s="222" t="n">
        <v>1957818</v>
      </c>
      <c r="F127" s="222" t="n">
        <v>18719</v>
      </c>
      <c r="G127" s="222" t="n">
        <v>15345</v>
      </c>
      <c r="H127" s="222" t="n">
        <v>35431.4</v>
      </c>
      <c r="I127" s="222" t="n">
        <v>731575.46</v>
      </c>
      <c r="J127" s="222" t="n">
        <v>1312064.08</v>
      </c>
      <c r="K127" s="222" t="n">
        <v>6936595.06</v>
      </c>
      <c r="L127" s="222" t="n">
        <v>0</v>
      </c>
      <c r="M127" s="222" t="n">
        <v>8090953.24</v>
      </c>
    </row>
    <row r="128" customFormat="false" ht="14.4" hidden="false" customHeight="false" outlineLevel="0" collapsed="false">
      <c r="A128" s="220" t="s">
        <v>379</v>
      </c>
      <c r="B128" s="220"/>
      <c r="C128" s="220"/>
      <c r="D128" s="220"/>
      <c r="E128" s="222" t="n">
        <v>0</v>
      </c>
      <c r="F128" s="222" t="n">
        <v>0</v>
      </c>
      <c r="G128" s="222" t="n">
        <v>0</v>
      </c>
      <c r="H128" s="222" t="n">
        <v>0</v>
      </c>
      <c r="I128" s="222" t="n">
        <v>0</v>
      </c>
      <c r="J128" s="222" t="n">
        <v>0</v>
      </c>
      <c r="K128" s="222" t="n">
        <v>0</v>
      </c>
      <c r="L128" s="222" t="n">
        <v>0</v>
      </c>
      <c r="M128" s="222" t="n">
        <v>0</v>
      </c>
    </row>
    <row r="129" customFormat="false" ht="14.4" hidden="false" customHeight="false" outlineLevel="0" collapsed="false">
      <c r="A129" s="220" t="s">
        <v>380</v>
      </c>
      <c r="B129" s="220"/>
      <c r="C129" s="220"/>
      <c r="D129" s="220"/>
      <c r="E129" s="222" t="n">
        <v>0</v>
      </c>
      <c r="F129" s="222" t="n">
        <v>0</v>
      </c>
      <c r="G129" s="222" t="n">
        <v>0</v>
      </c>
      <c r="H129" s="222" t="n">
        <v>0</v>
      </c>
      <c r="I129" s="222" t="n">
        <v>0</v>
      </c>
      <c r="J129" s="222" t="n">
        <v>0</v>
      </c>
      <c r="K129" s="222" t="n">
        <v>0</v>
      </c>
      <c r="L129" s="222" t="n">
        <v>0</v>
      </c>
      <c r="M129" s="222" t="n">
        <v>0</v>
      </c>
    </row>
    <row r="130" customFormat="false" ht="14.4" hidden="false" customHeight="false" outlineLevel="0" collapsed="false">
      <c r="A130" s="220" t="s">
        <v>381</v>
      </c>
      <c r="B130" s="220"/>
      <c r="C130" s="220"/>
      <c r="D130" s="220"/>
      <c r="E130" s="222" t="n">
        <v>0</v>
      </c>
      <c r="F130" s="222" t="n">
        <v>0</v>
      </c>
      <c r="G130" s="222" t="n">
        <v>0</v>
      </c>
      <c r="H130" s="222" t="n">
        <v>0</v>
      </c>
      <c r="I130" s="222" t="n">
        <v>0</v>
      </c>
      <c r="J130" s="222" t="n">
        <v>0</v>
      </c>
      <c r="K130" s="222" t="n">
        <v>0</v>
      </c>
      <c r="L130" s="222" t="n">
        <v>0</v>
      </c>
      <c r="M130" s="222" t="n">
        <v>0</v>
      </c>
    </row>
    <row r="131" customFormat="false" ht="14.4" hidden="false" customHeight="false" outlineLevel="0" collapsed="false">
      <c r="A131" s="220" t="s">
        <v>382</v>
      </c>
      <c r="B131" s="220"/>
      <c r="C131" s="220"/>
      <c r="D131" s="220"/>
      <c r="E131" s="222" t="n">
        <v>0</v>
      </c>
      <c r="F131" s="222" t="n">
        <v>0</v>
      </c>
      <c r="G131" s="222" t="n">
        <v>0</v>
      </c>
      <c r="H131" s="222" t="n">
        <v>0</v>
      </c>
      <c r="I131" s="222" t="n">
        <v>0</v>
      </c>
      <c r="J131" s="222" t="n">
        <v>0</v>
      </c>
      <c r="K131" s="222" t="n">
        <v>0</v>
      </c>
      <c r="L131" s="222" t="n">
        <v>0</v>
      </c>
      <c r="M131" s="222" t="n">
        <v>0</v>
      </c>
    </row>
    <row r="132" customFormat="false" ht="14.4" hidden="false" customHeight="false" outlineLevel="0" collapsed="false">
      <c r="A132" s="220" t="s">
        <v>383</v>
      </c>
      <c r="B132" s="220"/>
      <c r="C132" s="220"/>
      <c r="D132" s="220"/>
      <c r="E132" s="222" t="n">
        <v>0</v>
      </c>
      <c r="F132" s="222" t="n">
        <v>0</v>
      </c>
      <c r="G132" s="222" t="n">
        <v>0</v>
      </c>
      <c r="H132" s="222" t="n">
        <v>0</v>
      </c>
      <c r="I132" s="222" t="n">
        <v>0</v>
      </c>
      <c r="J132" s="222" t="n">
        <v>0</v>
      </c>
      <c r="K132" s="222" t="n">
        <v>0</v>
      </c>
      <c r="L132" s="222" t="n">
        <v>0</v>
      </c>
      <c r="M132" s="222" t="n">
        <v>0</v>
      </c>
    </row>
    <row r="133" customFormat="false" ht="14.4" hidden="false" customHeight="false" outlineLevel="0" collapsed="false">
      <c r="A133" s="220" t="s">
        <v>384</v>
      </c>
      <c r="B133" s="220"/>
      <c r="C133" s="220"/>
      <c r="D133" s="220"/>
      <c r="E133" s="222" t="n">
        <v>0</v>
      </c>
      <c r="F133" s="222" t="n">
        <v>0</v>
      </c>
      <c r="G133" s="222" t="n">
        <v>0</v>
      </c>
      <c r="H133" s="222" t="n">
        <v>0</v>
      </c>
      <c r="I133" s="222" t="n">
        <v>0</v>
      </c>
      <c r="J133" s="222" t="n">
        <v>0</v>
      </c>
      <c r="K133" s="222" t="n">
        <v>0</v>
      </c>
      <c r="L133" s="222" t="n">
        <v>0</v>
      </c>
      <c r="M133" s="222" t="n">
        <v>0</v>
      </c>
    </row>
    <row r="134" customFormat="false" ht="14.4" hidden="false" customHeight="false" outlineLevel="0" collapsed="false">
      <c r="A134" s="220" t="s">
        <v>385</v>
      </c>
      <c r="B134" s="220"/>
      <c r="C134" s="220"/>
      <c r="D134" s="220"/>
      <c r="E134" s="222" t="n">
        <v>0</v>
      </c>
      <c r="F134" s="222" t="n">
        <v>0</v>
      </c>
      <c r="G134" s="222" t="n">
        <v>0</v>
      </c>
      <c r="H134" s="222" t="n">
        <v>0</v>
      </c>
      <c r="I134" s="222" t="n">
        <v>0</v>
      </c>
      <c r="J134" s="222" t="n">
        <v>0</v>
      </c>
      <c r="K134" s="222" t="n">
        <v>0</v>
      </c>
      <c r="L134" s="222" t="n">
        <v>0</v>
      </c>
      <c r="M134" s="222" t="n">
        <v>0</v>
      </c>
    </row>
    <row r="135" customFormat="false" ht="14.4" hidden="false" customHeight="false" outlineLevel="0" collapsed="false">
      <c r="A135" s="220" t="s">
        <v>386</v>
      </c>
      <c r="B135" s="220"/>
      <c r="C135" s="220"/>
      <c r="D135" s="220"/>
      <c r="E135" s="222" t="n">
        <v>0</v>
      </c>
      <c r="F135" s="222" t="n">
        <v>0</v>
      </c>
      <c r="G135" s="222" t="n">
        <v>0</v>
      </c>
      <c r="H135" s="222" t="n">
        <v>0</v>
      </c>
      <c r="I135" s="222" t="n">
        <v>954069</v>
      </c>
      <c r="J135" s="222" t="n">
        <v>989733</v>
      </c>
      <c r="K135" s="222" t="n">
        <v>0</v>
      </c>
      <c r="L135" s="222" t="n">
        <v>0</v>
      </c>
      <c r="M135" s="222" t="n">
        <v>0</v>
      </c>
    </row>
    <row r="136" customFormat="false" ht="14.4" hidden="false" customHeight="false" outlineLevel="0" collapsed="false">
      <c r="A136" s="220" t="s">
        <v>387</v>
      </c>
      <c r="B136" s="220"/>
      <c r="C136" s="220"/>
      <c r="D136" s="220"/>
      <c r="E136" s="222" t="n">
        <v>0</v>
      </c>
      <c r="F136" s="222" t="n">
        <v>0</v>
      </c>
      <c r="G136" s="222" t="n">
        <v>0</v>
      </c>
      <c r="H136" s="222" t="n">
        <v>0</v>
      </c>
      <c r="I136" s="222" t="n">
        <v>0</v>
      </c>
      <c r="J136" s="222" t="n">
        <v>0</v>
      </c>
      <c r="K136" s="222" t="n">
        <v>0</v>
      </c>
      <c r="L136" s="222" t="n">
        <v>0</v>
      </c>
      <c r="M136" s="222" t="n">
        <v>0</v>
      </c>
    </row>
    <row r="137" customFormat="false" ht="14.4" hidden="false" customHeight="false" outlineLevel="0" collapsed="false">
      <c r="A137" s="220" t="s">
        <v>388</v>
      </c>
      <c r="B137" s="220"/>
      <c r="C137" s="220"/>
      <c r="D137" s="220"/>
      <c r="E137" s="222" t="n">
        <v>0</v>
      </c>
      <c r="F137" s="222" t="n">
        <v>0</v>
      </c>
      <c r="G137" s="222" t="n">
        <v>0</v>
      </c>
      <c r="H137" s="222" t="n">
        <v>0</v>
      </c>
      <c r="I137" s="222" t="n">
        <v>78078.43</v>
      </c>
      <c r="J137" s="222" t="n">
        <v>0</v>
      </c>
      <c r="K137" s="222" t="n">
        <v>4815.2</v>
      </c>
      <c r="L137" s="222" t="n">
        <v>10075.58</v>
      </c>
      <c r="M137" s="222" t="n">
        <v>39695</v>
      </c>
    </row>
    <row r="138" customFormat="false" ht="14.4" hidden="false" customHeight="false" outlineLevel="0" collapsed="false">
      <c r="A138" s="220" t="s">
        <v>389</v>
      </c>
      <c r="B138" s="220"/>
      <c r="C138" s="220"/>
      <c r="D138" s="220"/>
      <c r="E138" s="222" t="n">
        <v>17976</v>
      </c>
      <c r="F138" s="222" t="n">
        <v>53983</v>
      </c>
      <c r="G138" s="222" t="n">
        <v>49350</v>
      </c>
      <c r="H138" s="222" t="n">
        <v>35431.4</v>
      </c>
      <c r="I138" s="222" t="n">
        <v>3363238.86</v>
      </c>
      <c r="J138" s="222" t="n">
        <v>2828949.34</v>
      </c>
      <c r="K138" s="222" t="n">
        <v>12238345.05</v>
      </c>
      <c r="L138" s="222" t="n">
        <v>10940205.82</v>
      </c>
      <c r="M138" s="222" t="n">
        <v>9347525.63</v>
      </c>
    </row>
    <row r="139" customFormat="false" ht="14.4" hidden="false" customHeight="false" outlineLevel="0" collapsed="false">
      <c r="A139" s="220" t="s">
        <v>390</v>
      </c>
      <c r="B139" s="220"/>
      <c r="C139" s="220"/>
      <c r="D139" s="220"/>
      <c r="E139" s="222" t="n">
        <v>1961778</v>
      </c>
      <c r="F139" s="222" t="n">
        <v>53983</v>
      </c>
      <c r="G139" s="222" t="n">
        <v>49350</v>
      </c>
      <c r="H139" s="222" t="n">
        <v>35431.4</v>
      </c>
      <c r="I139" s="222" t="n">
        <v>2409169.86</v>
      </c>
      <c r="J139" s="222" t="n">
        <v>1839216.34</v>
      </c>
      <c r="K139" s="222" t="n">
        <v>12238345.05</v>
      </c>
      <c r="L139" s="222" t="n">
        <v>10940205.82</v>
      </c>
      <c r="M139" s="222" t="n">
        <v>9347525.63</v>
      </c>
    </row>
    <row r="140" customFormat="false" ht="14.4" hidden="false" customHeight="false" outlineLevel="0" collapsed="false">
      <c r="A140" s="220" t="s">
        <v>391</v>
      </c>
      <c r="B140" s="220"/>
      <c r="C140" s="220"/>
      <c r="D140" s="220"/>
      <c r="E140" s="222" t="n">
        <v>0</v>
      </c>
      <c r="F140" s="222" t="n">
        <v>0</v>
      </c>
      <c r="G140" s="222" t="n">
        <v>0</v>
      </c>
      <c r="H140" s="222" t="n">
        <v>0</v>
      </c>
      <c r="I140" s="222" t="n">
        <v>0</v>
      </c>
      <c r="J140" s="222" t="n">
        <v>0</v>
      </c>
      <c r="K140" s="222" t="n">
        <v>0</v>
      </c>
      <c r="L140" s="222" t="n">
        <v>0</v>
      </c>
      <c r="M140" s="222" t="n">
        <v>0</v>
      </c>
    </row>
    <row r="141" customFormat="false" ht="14.4" hidden="false" customHeight="false" outlineLevel="0" collapsed="false">
      <c r="A141" s="220" t="s">
        <v>392</v>
      </c>
      <c r="B141" s="220"/>
      <c r="C141" s="220"/>
      <c r="D141" s="220"/>
      <c r="E141" s="222" t="n">
        <v>0</v>
      </c>
      <c r="F141" s="222" t="n">
        <v>0</v>
      </c>
      <c r="G141" s="222" t="n">
        <v>0</v>
      </c>
      <c r="H141" s="222" t="n">
        <v>0</v>
      </c>
      <c r="I141" s="222" t="n">
        <v>0</v>
      </c>
      <c r="J141" s="222" t="n">
        <v>0</v>
      </c>
      <c r="K141" s="222" t="n">
        <v>0</v>
      </c>
      <c r="L141" s="222" t="n">
        <v>0</v>
      </c>
      <c r="M141" s="222" t="n">
        <v>0</v>
      </c>
    </row>
    <row r="142" customFormat="false" ht="14.4" hidden="false" customHeight="false" outlineLevel="0" collapsed="false">
      <c r="A142" s="220" t="s">
        <v>393</v>
      </c>
      <c r="B142" s="220"/>
      <c r="C142" s="220"/>
      <c r="D142" s="220"/>
      <c r="E142" s="222" t="n">
        <v>0</v>
      </c>
      <c r="F142" s="222" t="n">
        <v>0</v>
      </c>
      <c r="G142" s="222" t="n">
        <v>0</v>
      </c>
      <c r="H142" s="222" t="n">
        <v>0</v>
      </c>
      <c r="I142" s="222" t="n">
        <v>0</v>
      </c>
      <c r="J142" s="222" t="n">
        <v>0</v>
      </c>
      <c r="K142" s="222" t="n">
        <v>0</v>
      </c>
      <c r="L142" s="222" t="n">
        <v>0</v>
      </c>
      <c r="M142" s="222" t="n">
        <v>0</v>
      </c>
    </row>
    <row r="143" customFormat="false" ht="14.4" hidden="false" customHeight="false" outlineLevel="0" collapsed="false">
      <c r="A143" s="220" t="s">
        <v>394</v>
      </c>
      <c r="B143" s="220"/>
      <c r="C143" s="220"/>
      <c r="D143" s="220"/>
      <c r="E143" s="222" t="n">
        <v>0</v>
      </c>
      <c r="F143" s="222" t="n">
        <v>0</v>
      </c>
      <c r="G143" s="222" t="n">
        <v>0</v>
      </c>
      <c r="H143" s="222" t="n">
        <v>0</v>
      </c>
      <c r="I143" s="222" t="n">
        <v>0</v>
      </c>
      <c r="J143" s="222" t="n">
        <v>0</v>
      </c>
      <c r="K143" s="222" t="n">
        <v>0</v>
      </c>
      <c r="L143" s="222" t="n">
        <v>0</v>
      </c>
      <c r="M143" s="222" t="n">
        <v>0</v>
      </c>
    </row>
    <row r="144" customFormat="false" ht="14.4" hidden="false" customHeight="false" outlineLevel="0" collapsed="false">
      <c r="A144" s="220" t="s">
        <v>395</v>
      </c>
      <c r="B144" s="220"/>
      <c r="C144" s="220"/>
      <c r="D144" s="220"/>
      <c r="E144" s="222" t="n">
        <v>0</v>
      </c>
      <c r="F144" s="222" t="n">
        <v>0</v>
      </c>
      <c r="G144" s="222" t="n">
        <v>0</v>
      </c>
      <c r="H144" s="222" t="n">
        <v>0</v>
      </c>
      <c r="I144" s="222" t="n">
        <v>0</v>
      </c>
      <c r="J144" s="222" t="n">
        <v>0</v>
      </c>
      <c r="K144" s="222" t="n">
        <v>0</v>
      </c>
      <c r="L144" s="222" t="n">
        <v>0</v>
      </c>
      <c r="M144" s="222" t="n">
        <v>0</v>
      </c>
    </row>
    <row r="145" customFormat="false" ht="14.4" hidden="false" customHeight="false" outlineLevel="0" collapsed="false">
      <c r="A145" s="220" t="s">
        <v>396</v>
      </c>
      <c r="B145" s="220"/>
      <c r="C145" s="220"/>
      <c r="D145" s="220"/>
      <c r="E145" s="222" t="n">
        <v>0</v>
      </c>
      <c r="F145" s="222" t="n">
        <v>0</v>
      </c>
      <c r="G145" s="222" t="n">
        <v>0</v>
      </c>
      <c r="H145" s="222" t="n">
        <v>0</v>
      </c>
      <c r="I145" s="222" t="n">
        <v>0</v>
      </c>
      <c r="J145" s="222" t="n">
        <v>0</v>
      </c>
      <c r="K145" s="222" t="n">
        <v>0</v>
      </c>
      <c r="L145" s="222" t="n">
        <v>0</v>
      </c>
      <c r="M145" s="222" t="n">
        <v>0</v>
      </c>
    </row>
    <row r="146" customFormat="false" ht="14.4" hidden="false" customHeight="false" outlineLevel="0" collapsed="false">
      <c r="A146" s="220" t="s">
        <v>397</v>
      </c>
      <c r="B146" s="220"/>
      <c r="C146" s="220"/>
      <c r="D146" s="220"/>
      <c r="E146" s="222" t="n">
        <v>0</v>
      </c>
      <c r="F146" s="222" t="n">
        <v>0</v>
      </c>
      <c r="G146" s="222" t="n">
        <v>0</v>
      </c>
      <c r="H146" s="222" t="n">
        <v>0</v>
      </c>
      <c r="I146" s="222" t="n">
        <v>0</v>
      </c>
      <c r="J146" s="222" t="n">
        <v>0</v>
      </c>
      <c r="K146" s="222" t="n">
        <v>0</v>
      </c>
      <c r="L146" s="222" t="n">
        <v>0</v>
      </c>
      <c r="M146" s="222" t="n">
        <v>0</v>
      </c>
    </row>
    <row r="147" customFormat="false" ht="14.4" hidden="false" customHeight="false" outlineLevel="0" collapsed="false">
      <c r="A147" s="220" t="s">
        <v>398</v>
      </c>
      <c r="B147" s="220"/>
      <c r="C147" s="220"/>
      <c r="D147" s="220"/>
      <c r="E147" s="222" t="n">
        <v>0</v>
      </c>
      <c r="F147" s="222" t="n">
        <v>0</v>
      </c>
      <c r="G147" s="222" t="n">
        <v>0</v>
      </c>
      <c r="H147" s="222" t="n">
        <v>0</v>
      </c>
      <c r="I147" s="222" t="n">
        <v>0</v>
      </c>
      <c r="J147" s="222" t="n">
        <v>0</v>
      </c>
      <c r="K147" s="222" t="n">
        <v>0</v>
      </c>
      <c r="L147" s="222" t="n">
        <v>0</v>
      </c>
      <c r="M147" s="222" t="n">
        <v>0</v>
      </c>
    </row>
    <row r="148" customFormat="false" ht="14.4" hidden="false" customHeight="false" outlineLevel="0" collapsed="false">
      <c r="A148" s="220" t="s">
        <v>399</v>
      </c>
      <c r="B148" s="220"/>
      <c r="C148" s="220"/>
      <c r="D148" s="220"/>
      <c r="E148" s="222" t="n">
        <v>0</v>
      </c>
      <c r="F148" s="222" t="n">
        <v>0</v>
      </c>
      <c r="G148" s="222" t="n">
        <v>0</v>
      </c>
      <c r="H148" s="222" t="n">
        <v>0</v>
      </c>
      <c r="I148" s="222" t="n">
        <v>0</v>
      </c>
      <c r="J148" s="222" t="n">
        <v>0</v>
      </c>
      <c r="K148" s="222" t="n">
        <v>0</v>
      </c>
      <c r="L148" s="222" t="n">
        <v>0</v>
      </c>
      <c r="M148" s="222" t="n">
        <v>0</v>
      </c>
    </row>
    <row r="149" customFormat="false" ht="14.4" hidden="false" customHeight="false" outlineLevel="0" collapsed="false">
      <c r="A149" s="220" t="s">
        <v>69</v>
      </c>
      <c r="B149" s="220"/>
      <c r="C149" s="220"/>
      <c r="D149" s="220"/>
      <c r="E149" s="222" t="n">
        <v>0</v>
      </c>
      <c r="F149" s="222" t="n">
        <v>36267</v>
      </c>
      <c r="G149" s="222" t="n">
        <v>52672</v>
      </c>
      <c r="H149" s="222" t="n">
        <v>408994</v>
      </c>
      <c r="I149" s="222" t="n">
        <v>29118875.41</v>
      </c>
      <c r="J149" s="222" t="n">
        <v>248020</v>
      </c>
      <c r="K149" s="222" t="n">
        <v>13149</v>
      </c>
      <c r="L149" s="222" t="n">
        <v>327581</v>
      </c>
      <c r="M149" s="222" t="n">
        <v>528684.7</v>
      </c>
    </row>
    <row r="150" customFormat="false" ht="14.4" hidden="false" customHeight="false" outlineLevel="0" collapsed="false">
      <c r="A150" s="220" t="s">
        <v>70</v>
      </c>
      <c r="B150" s="220"/>
      <c r="C150" s="220"/>
      <c r="D150" s="220"/>
      <c r="E150" s="222" t="n">
        <v>0</v>
      </c>
      <c r="F150" s="222" t="n">
        <v>0</v>
      </c>
      <c r="G150" s="222" t="n">
        <v>0</v>
      </c>
      <c r="H150" s="222" t="n">
        <v>0</v>
      </c>
      <c r="I150" s="222" t="n">
        <v>0</v>
      </c>
      <c r="J150" s="222" t="n">
        <v>0</v>
      </c>
      <c r="K150" s="222" t="n">
        <v>0</v>
      </c>
      <c r="L150" s="222" t="n">
        <v>0</v>
      </c>
      <c r="M150" s="222" t="n">
        <v>0</v>
      </c>
    </row>
    <row r="151" customFormat="false" ht="14.4" hidden="false" customHeight="false" outlineLevel="0" collapsed="false">
      <c r="A151" s="220" t="s">
        <v>71</v>
      </c>
      <c r="B151" s="220"/>
      <c r="C151" s="220"/>
      <c r="D151" s="220"/>
      <c r="E151" s="222" t="n">
        <v>47734</v>
      </c>
      <c r="F151" s="222" t="n">
        <v>3478482.97</v>
      </c>
      <c r="G151" s="222" t="n">
        <v>3825966.99</v>
      </c>
      <c r="H151" s="222" t="n">
        <v>3111737.67</v>
      </c>
      <c r="I151" s="222" t="n">
        <v>2854517.38</v>
      </c>
      <c r="J151" s="222" t="n">
        <v>2836438.53</v>
      </c>
      <c r="K151" s="222" t="n">
        <v>4942474.74</v>
      </c>
      <c r="L151" s="222" t="n">
        <v>3060596.6</v>
      </c>
      <c r="M151" s="222" t="n">
        <v>3207159.13</v>
      </c>
    </row>
    <row r="152" customFormat="false" ht="14.4" hidden="false" customHeight="false" outlineLevel="0" collapsed="false">
      <c r="A152" s="220" t="s">
        <v>72</v>
      </c>
      <c r="B152" s="220"/>
      <c r="C152" s="220"/>
      <c r="D152" s="220"/>
      <c r="E152" s="222" t="n">
        <v>0</v>
      </c>
      <c r="F152" s="222" t="n">
        <v>0</v>
      </c>
      <c r="G152" s="222" t="n">
        <v>0</v>
      </c>
      <c r="H152" s="222" t="n">
        <v>0</v>
      </c>
      <c r="I152" s="222" t="n">
        <v>0</v>
      </c>
      <c r="J152" s="222" t="n">
        <v>0</v>
      </c>
      <c r="K152" s="222" t="n">
        <v>0</v>
      </c>
      <c r="L152" s="222" t="n">
        <v>0</v>
      </c>
      <c r="M152" s="222" t="n">
        <v>0</v>
      </c>
    </row>
    <row r="153" customFormat="false" ht="14.4" hidden="false" customHeight="false" outlineLevel="0" collapsed="false">
      <c r="A153" s="220" t="s">
        <v>400</v>
      </c>
      <c r="B153" s="220"/>
      <c r="C153" s="220"/>
      <c r="D153" s="220"/>
      <c r="E153" s="222" t="n">
        <v>0</v>
      </c>
      <c r="F153" s="222" t="n">
        <v>0</v>
      </c>
      <c r="G153" s="222" t="n">
        <v>0</v>
      </c>
      <c r="H153" s="222" t="n">
        <v>0</v>
      </c>
      <c r="I153" s="222" t="n">
        <v>0</v>
      </c>
      <c r="J153" s="222" t="n">
        <v>0</v>
      </c>
      <c r="K153" s="222" t="n">
        <v>0</v>
      </c>
      <c r="L153" s="222" t="n">
        <v>0</v>
      </c>
      <c r="M153" s="222" t="n">
        <v>0</v>
      </c>
    </row>
    <row r="154" customFormat="false" ht="14.4" hidden="false" customHeight="false" outlineLevel="0" collapsed="false">
      <c r="A154" s="220" t="s">
        <v>401</v>
      </c>
      <c r="B154" s="220"/>
      <c r="C154" s="220"/>
      <c r="D154" s="220"/>
      <c r="E154" s="222" t="n">
        <v>0</v>
      </c>
      <c r="F154" s="222" t="n">
        <v>0</v>
      </c>
      <c r="G154" s="222" t="n">
        <v>0</v>
      </c>
      <c r="H154" s="222" t="n">
        <v>0</v>
      </c>
      <c r="I154" s="222" t="n">
        <v>0</v>
      </c>
      <c r="J154" s="222" t="n">
        <v>0</v>
      </c>
      <c r="K154" s="222" t="n">
        <v>0</v>
      </c>
      <c r="L154" s="222" t="n">
        <v>0</v>
      </c>
      <c r="M154" s="222" t="n">
        <v>0</v>
      </c>
    </row>
    <row r="155" customFormat="false" ht="14.4" hidden="false" customHeight="false" outlineLevel="0" collapsed="false">
      <c r="A155" s="220" t="s">
        <v>402</v>
      </c>
      <c r="B155" s="220"/>
      <c r="C155" s="220"/>
      <c r="D155" s="220"/>
      <c r="E155" s="222" t="n">
        <v>0</v>
      </c>
      <c r="F155" s="222" t="n">
        <v>0</v>
      </c>
      <c r="G155" s="222" t="n">
        <v>0</v>
      </c>
      <c r="H155" s="222" t="n">
        <v>0</v>
      </c>
      <c r="I155" s="222" t="n">
        <v>0</v>
      </c>
      <c r="J155" s="222" t="n">
        <v>0</v>
      </c>
      <c r="K155" s="222" t="n">
        <v>0</v>
      </c>
      <c r="L155" s="222" t="n">
        <v>0</v>
      </c>
      <c r="M155" s="222" t="n">
        <v>0</v>
      </c>
    </row>
    <row r="156" customFormat="false" ht="14.4" hidden="false" customHeight="false" outlineLevel="0" collapsed="false">
      <c r="A156" s="220" t="s">
        <v>403</v>
      </c>
      <c r="B156" s="220"/>
      <c r="C156" s="220"/>
      <c r="D156" s="220"/>
      <c r="E156" s="222" t="n">
        <v>0</v>
      </c>
      <c r="F156" s="222" t="n">
        <v>0</v>
      </c>
      <c r="G156" s="222" t="n">
        <v>0</v>
      </c>
      <c r="H156" s="222" t="n">
        <v>0</v>
      </c>
      <c r="I156" s="222" t="n">
        <v>0</v>
      </c>
      <c r="J156" s="222" t="n">
        <v>0</v>
      </c>
      <c r="K156" s="222" t="n">
        <v>0</v>
      </c>
      <c r="L156" s="222" t="n">
        <v>0</v>
      </c>
      <c r="M156" s="222" t="n">
        <v>0</v>
      </c>
    </row>
    <row r="157" customFormat="false" ht="14.4" hidden="false" customHeight="false" outlineLevel="0" collapsed="false">
      <c r="A157" s="220" t="s">
        <v>404</v>
      </c>
      <c r="B157" s="220"/>
      <c r="C157" s="220"/>
      <c r="D157" s="220"/>
      <c r="E157" s="222" t="n">
        <v>0</v>
      </c>
      <c r="F157" s="222" t="n">
        <v>0</v>
      </c>
      <c r="G157" s="222" t="n">
        <v>0</v>
      </c>
      <c r="H157" s="222" t="n">
        <v>0</v>
      </c>
      <c r="I157" s="222" t="n">
        <v>0</v>
      </c>
      <c r="J157" s="222" t="n">
        <v>0</v>
      </c>
      <c r="K157" s="222" t="n">
        <v>0</v>
      </c>
      <c r="L157" s="222" t="n">
        <v>0</v>
      </c>
      <c r="M157" s="222" t="n">
        <v>0</v>
      </c>
    </row>
    <row r="158" customFormat="false" ht="14.4" hidden="false" customHeight="false" outlineLevel="0" collapsed="false">
      <c r="A158" s="220" t="s">
        <v>405</v>
      </c>
      <c r="B158" s="220"/>
      <c r="C158" s="220"/>
      <c r="D158" s="220"/>
      <c r="E158" s="222" t="n">
        <v>0</v>
      </c>
      <c r="F158" s="222" t="n">
        <v>0</v>
      </c>
      <c r="G158" s="222" t="n">
        <v>0</v>
      </c>
      <c r="H158" s="222" t="n">
        <v>0</v>
      </c>
      <c r="I158" s="222" t="n">
        <v>0</v>
      </c>
      <c r="J158" s="222" t="n">
        <v>0</v>
      </c>
      <c r="K158" s="222" t="n">
        <v>0</v>
      </c>
      <c r="L158" s="222" t="n">
        <v>0</v>
      </c>
      <c r="M158" s="222" t="n">
        <v>0</v>
      </c>
    </row>
    <row r="159" customFormat="false" ht="14.4" hidden="false" customHeight="false" outlineLevel="0" collapsed="false">
      <c r="A159" s="220" t="s">
        <v>406</v>
      </c>
      <c r="B159" s="220"/>
      <c r="C159" s="220"/>
      <c r="D159" s="220"/>
      <c r="E159" s="222" t="n">
        <v>0</v>
      </c>
      <c r="F159" s="222" t="n">
        <v>0</v>
      </c>
      <c r="G159" s="222" t="n">
        <v>0</v>
      </c>
      <c r="H159" s="222" t="n">
        <v>0</v>
      </c>
      <c r="I159" s="222" t="n">
        <v>0</v>
      </c>
      <c r="J159" s="222" t="n">
        <v>0</v>
      </c>
      <c r="K159" s="222" t="n">
        <v>0</v>
      </c>
      <c r="L159" s="222" t="n">
        <v>0</v>
      </c>
      <c r="M159" s="222" t="n">
        <v>0</v>
      </c>
    </row>
    <row r="160" customFormat="false" ht="14.4" hidden="false" customHeight="false" outlineLevel="0" collapsed="false">
      <c r="A160" s="220" t="s">
        <v>407</v>
      </c>
      <c r="B160" s="220"/>
      <c r="C160" s="220"/>
      <c r="D160" s="220"/>
      <c r="E160" s="222" t="n">
        <v>0</v>
      </c>
      <c r="F160" s="222" t="n">
        <v>0</v>
      </c>
      <c r="G160" s="222" t="n">
        <v>0</v>
      </c>
      <c r="H160" s="222" t="n">
        <v>0</v>
      </c>
      <c r="I160" s="222" t="n">
        <v>0</v>
      </c>
      <c r="J160" s="222" t="n">
        <v>0</v>
      </c>
      <c r="K160" s="222" t="n">
        <v>0</v>
      </c>
      <c r="L160" s="222" t="n">
        <v>0</v>
      </c>
      <c r="M160" s="222" t="n">
        <v>0</v>
      </c>
    </row>
    <row r="161" customFormat="false" ht="14.4" hidden="false" customHeight="false" outlineLevel="0" collapsed="false">
      <c r="A161" s="220" t="s">
        <v>408</v>
      </c>
      <c r="B161" s="220"/>
      <c r="C161" s="220"/>
      <c r="D161" s="220"/>
      <c r="E161" s="222" t="n">
        <v>0</v>
      </c>
      <c r="F161" s="222" t="n">
        <v>0</v>
      </c>
      <c r="G161" s="222" t="n">
        <v>0</v>
      </c>
      <c r="H161" s="222" t="n">
        <v>0</v>
      </c>
      <c r="I161" s="222" t="n">
        <v>0</v>
      </c>
      <c r="J161" s="222" t="n">
        <v>0</v>
      </c>
      <c r="K161" s="222" t="n">
        <v>0</v>
      </c>
      <c r="L161" s="222" t="n">
        <v>0</v>
      </c>
      <c r="M161" s="222" t="n">
        <v>0</v>
      </c>
    </row>
    <row r="162" customFormat="false" ht="14.4" hidden="false" customHeight="false" outlineLevel="0" collapsed="false">
      <c r="A162" s="220" t="s">
        <v>409</v>
      </c>
      <c r="B162" s="220"/>
      <c r="C162" s="220"/>
      <c r="D162" s="220"/>
      <c r="E162" s="222" t="n">
        <v>0</v>
      </c>
      <c r="F162" s="222" t="n">
        <v>0</v>
      </c>
      <c r="G162" s="222" t="n">
        <v>0</v>
      </c>
      <c r="H162" s="222" t="n">
        <v>0</v>
      </c>
      <c r="I162" s="222" t="n">
        <v>0</v>
      </c>
      <c r="J162" s="222" t="n">
        <v>0</v>
      </c>
      <c r="K162" s="222" t="n">
        <v>0</v>
      </c>
      <c r="L162" s="222" t="n">
        <v>0</v>
      </c>
      <c r="M162" s="222" t="n">
        <v>0</v>
      </c>
    </row>
    <row r="163" customFormat="false" ht="14.4" hidden="false" customHeight="false" outlineLevel="0" collapsed="false">
      <c r="A163" s="220" t="s">
        <v>410</v>
      </c>
      <c r="B163" s="220"/>
      <c r="C163" s="220"/>
      <c r="D163" s="220"/>
      <c r="E163" s="222" t="n">
        <v>0</v>
      </c>
      <c r="F163" s="222" t="n">
        <v>0</v>
      </c>
      <c r="G163" s="222" t="n">
        <v>0</v>
      </c>
      <c r="H163" s="220"/>
      <c r="I163" s="222" t="n">
        <v>0</v>
      </c>
      <c r="J163" s="222" t="n">
        <v>0</v>
      </c>
      <c r="K163" s="222" t="n">
        <v>0</v>
      </c>
      <c r="L163" s="222" t="n">
        <v>0</v>
      </c>
      <c r="M163" s="222" t="n">
        <v>0</v>
      </c>
    </row>
    <row r="164" customFormat="false" ht="14.4" hidden="false" customHeight="false" outlineLevel="0" collapsed="false">
      <c r="A164" s="220" t="s">
        <v>411</v>
      </c>
      <c r="B164" s="220"/>
      <c r="C164" s="220"/>
      <c r="D164" s="220"/>
      <c r="E164" s="222" t="n">
        <v>954069</v>
      </c>
      <c r="F164" s="222" t="n">
        <v>35264</v>
      </c>
      <c r="G164" s="222" t="n">
        <v>34005</v>
      </c>
      <c r="H164" s="220"/>
      <c r="I164" s="222" t="n">
        <v>2631663</v>
      </c>
      <c r="J164" s="222" t="n">
        <v>1516885</v>
      </c>
      <c r="K164" s="222" t="n">
        <v>5301750</v>
      </c>
      <c r="L164" s="222" t="n">
        <v>1882883</v>
      </c>
      <c r="M164" s="222" t="n">
        <v>1256572</v>
      </c>
    </row>
    <row r="165" customFormat="false" ht="14.4" hidden="false" customHeight="false" outlineLevel="0" collapsed="false">
      <c r="A165" s="220" t="s">
        <v>412</v>
      </c>
      <c r="B165" s="220"/>
      <c r="C165" s="220"/>
      <c r="D165" s="220"/>
      <c r="E165" s="222" t="n">
        <v>3960</v>
      </c>
      <c r="F165" s="222" t="n">
        <v>35264</v>
      </c>
      <c r="G165" s="222" t="n">
        <v>34005</v>
      </c>
      <c r="H165" s="220"/>
      <c r="I165" s="222" t="n">
        <v>2631663</v>
      </c>
      <c r="J165" s="222" t="n">
        <v>1516885</v>
      </c>
      <c r="K165" s="222" t="n">
        <v>6255821</v>
      </c>
      <c r="L165" s="222" t="n">
        <v>1882883</v>
      </c>
      <c r="M165" s="222" t="n">
        <v>1256572</v>
      </c>
    </row>
    <row r="166" customFormat="false" ht="14.4" hidden="false" customHeight="false" outlineLevel="0" collapsed="false">
      <c r="A166" s="220" t="s">
        <v>413</v>
      </c>
      <c r="B166" s="220"/>
      <c r="C166" s="220"/>
      <c r="D166" s="220"/>
      <c r="E166" s="222" t="n">
        <v>0</v>
      </c>
      <c r="F166" s="222" t="n">
        <v>0</v>
      </c>
      <c r="G166" s="222" t="n">
        <v>0</v>
      </c>
      <c r="H166" s="220"/>
      <c r="I166" s="222" t="n">
        <v>0</v>
      </c>
      <c r="J166" s="222" t="n">
        <v>0</v>
      </c>
      <c r="K166" s="222" t="n">
        <v>0</v>
      </c>
      <c r="L166" s="222" t="n">
        <v>0</v>
      </c>
      <c r="M166" s="222" t="n">
        <v>0</v>
      </c>
    </row>
    <row r="167" customFormat="false" ht="14.4" hidden="false" customHeight="false" outlineLevel="0" collapsed="false">
      <c r="A167" s="220" t="s">
        <v>414</v>
      </c>
      <c r="B167" s="220"/>
      <c r="C167" s="220"/>
      <c r="D167" s="220"/>
      <c r="E167" s="222" t="n">
        <v>0</v>
      </c>
      <c r="F167" s="222" t="n">
        <v>0</v>
      </c>
      <c r="G167" s="222" t="n">
        <v>0</v>
      </c>
      <c r="H167" s="220"/>
      <c r="I167" s="222" t="n">
        <v>0</v>
      </c>
      <c r="J167" s="222" t="n">
        <v>0</v>
      </c>
      <c r="K167" s="222" t="n">
        <v>0</v>
      </c>
      <c r="L167" s="222" t="n">
        <v>0</v>
      </c>
      <c r="M167" s="222" t="n">
        <v>0</v>
      </c>
    </row>
    <row r="168" customFormat="false" ht="14.4" hidden="false" customHeight="false" outlineLevel="0" collapsed="false">
      <c r="A168" s="220" t="s">
        <v>415</v>
      </c>
      <c r="B168" s="220"/>
      <c r="C168" s="220"/>
      <c r="D168" s="220"/>
      <c r="E168" s="222" t="n">
        <v>0</v>
      </c>
      <c r="F168" s="222" t="n">
        <v>0</v>
      </c>
      <c r="G168" s="222" t="n">
        <v>0</v>
      </c>
      <c r="H168" s="220"/>
      <c r="I168" s="222" t="n">
        <v>0</v>
      </c>
      <c r="J168" s="222" t="n">
        <v>0</v>
      </c>
      <c r="K168" s="222" t="n">
        <v>0</v>
      </c>
      <c r="L168" s="222" t="n">
        <v>0</v>
      </c>
      <c r="M168" s="222" t="n">
        <v>0</v>
      </c>
    </row>
    <row r="169" customFormat="false" ht="14.4" hidden="false" customHeight="false" outlineLevel="0" collapsed="false">
      <c r="A169" s="220" t="s">
        <v>416</v>
      </c>
      <c r="B169" s="220"/>
      <c r="C169" s="220"/>
      <c r="D169" s="220"/>
      <c r="E169" s="222" t="n">
        <v>0</v>
      </c>
      <c r="F169" s="222" t="n">
        <v>0</v>
      </c>
      <c r="G169" s="222" t="n">
        <v>0</v>
      </c>
      <c r="H169" s="220"/>
      <c r="I169" s="222" t="n">
        <v>0</v>
      </c>
      <c r="J169" s="222" t="n">
        <v>0</v>
      </c>
      <c r="K169" s="222" t="n">
        <v>0</v>
      </c>
      <c r="L169" s="222" t="n">
        <v>0</v>
      </c>
      <c r="M169" s="222" t="n">
        <v>0</v>
      </c>
    </row>
    <row r="170" customFormat="false" ht="14.4" hidden="false" customHeight="false" outlineLevel="0" collapsed="false">
      <c r="A170" s="220" t="s">
        <v>417</v>
      </c>
      <c r="B170" s="220"/>
      <c r="C170" s="220"/>
      <c r="D170" s="220"/>
      <c r="E170" s="222" t="n">
        <v>0</v>
      </c>
      <c r="F170" s="222" t="n">
        <v>0</v>
      </c>
      <c r="G170" s="222" t="n">
        <v>0</v>
      </c>
      <c r="H170" s="220"/>
      <c r="I170" s="222" t="n">
        <v>0</v>
      </c>
      <c r="J170" s="222" t="n">
        <v>0</v>
      </c>
      <c r="K170" s="222" t="n">
        <v>0</v>
      </c>
      <c r="L170" s="222" t="n">
        <v>0</v>
      </c>
      <c r="M170" s="222" t="n">
        <v>0</v>
      </c>
    </row>
    <row r="171" customFormat="false" ht="14.4" hidden="false" customHeight="false" outlineLevel="0" collapsed="false">
      <c r="A171" s="220" t="s">
        <v>418</v>
      </c>
      <c r="B171" s="220"/>
      <c r="C171" s="220"/>
      <c r="D171" s="220"/>
      <c r="E171" s="222" t="n">
        <v>0</v>
      </c>
      <c r="F171" s="222" t="n">
        <v>0</v>
      </c>
      <c r="G171" s="222" t="n">
        <v>0</v>
      </c>
      <c r="H171" s="220"/>
      <c r="I171" s="222" t="n">
        <v>0</v>
      </c>
      <c r="J171" s="222" t="n">
        <v>0</v>
      </c>
      <c r="K171" s="222" t="n">
        <v>0</v>
      </c>
      <c r="L171" s="222" t="n">
        <v>0</v>
      </c>
      <c r="M171" s="222" t="n">
        <v>0</v>
      </c>
    </row>
    <row r="172" customFormat="false" ht="14.4" hidden="false" customHeight="false" outlineLevel="0" collapsed="false">
      <c r="A172" s="220" t="s">
        <v>419</v>
      </c>
      <c r="B172" s="220"/>
      <c r="C172" s="220"/>
      <c r="D172" s="220"/>
      <c r="E172" s="222" t="n">
        <v>0</v>
      </c>
      <c r="F172" s="222" t="n">
        <v>0</v>
      </c>
      <c r="G172" s="222" t="n">
        <v>0</v>
      </c>
      <c r="H172" s="220"/>
      <c r="I172" s="222" t="n">
        <v>0</v>
      </c>
      <c r="J172" s="222" t="n">
        <v>0</v>
      </c>
      <c r="K172" s="222" t="n">
        <v>0</v>
      </c>
      <c r="L172" s="222" t="n">
        <v>0</v>
      </c>
      <c r="M172" s="222" t="n">
        <v>0</v>
      </c>
    </row>
    <row r="173" customFormat="false" ht="14.4" hidden="false" customHeight="false" outlineLevel="0" collapsed="false">
      <c r="A173" s="220" t="s">
        <v>420</v>
      </c>
      <c r="B173" s="220"/>
      <c r="C173" s="220"/>
      <c r="D173" s="220"/>
      <c r="E173" s="222" t="n">
        <v>0</v>
      </c>
      <c r="F173" s="222" t="n">
        <v>0</v>
      </c>
      <c r="G173" s="222" t="n">
        <v>0</v>
      </c>
      <c r="H173" s="222" t="n">
        <v>0</v>
      </c>
      <c r="I173" s="222" t="n">
        <v>78078</v>
      </c>
      <c r="J173" s="222" t="n">
        <v>0</v>
      </c>
      <c r="K173" s="222" t="n">
        <v>4815</v>
      </c>
      <c r="L173" s="222" t="n">
        <v>10076</v>
      </c>
      <c r="M173" s="222" t="n">
        <v>39695</v>
      </c>
    </row>
    <row r="174" customFormat="false" ht="14.4" hidden="false" customHeight="false" outlineLevel="0" collapsed="false">
      <c r="A174" s="220" t="s">
        <v>421</v>
      </c>
      <c r="B174" s="220"/>
      <c r="C174" s="220"/>
      <c r="D174" s="220"/>
      <c r="E174" s="222" t="n">
        <v>0</v>
      </c>
      <c r="F174" s="222" t="n">
        <v>53264</v>
      </c>
      <c r="G174" s="222" t="n">
        <v>0</v>
      </c>
      <c r="H174" s="222" t="n">
        <v>0</v>
      </c>
      <c r="I174" s="222" t="n">
        <v>1106371</v>
      </c>
      <c r="J174" s="222" t="n">
        <v>38633</v>
      </c>
      <c r="K174" s="222" t="n">
        <v>1992330</v>
      </c>
      <c r="L174" s="222" t="n">
        <v>225840</v>
      </c>
      <c r="M174" s="222" t="n">
        <v>702780</v>
      </c>
    </row>
    <row r="175" customFormat="false" ht="14.4" hidden="false" customHeight="false" outlineLevel="0" collapsed="false">
      <c r="A175" s="220" t="s">
        <v>422</v>
      </c>
      <c r="B175" s="220"/>
      <c r="C175" s="220"/>
      <c r="D175" s="220"/>
      <c r="E175" s="222" t="n">
        <v>107656</v>
      </c>
      <c r="F175" s="222" t="n">
        <v>50676</v>
      </c>
      <c r="G175" s="222" t="n">
        <v>0</v>
      </c>
      <c r="H175" s="222" t="n">
        <v>0</v>
      </c>
      <c r="I175" s="222" t="n">
        <v>0</v>
      </c>
      <c r="J175" s="222" t="n">
        <v>0</v>
      </c>
      <c r="K175" s="222" t="n">
        <v>0</v>
      </c>
      <c r="L175" s="222" t="n">
        <v>0</v>
      </c>
      <c r="M175" s="222" t="n">
        <v>0</v>
      </c>
    </row>
    <row r="176" customFormat="false" ht="14.4" hidden="false" customHeight="false" outlineLevel="0" collapsed="false">
      <c r="A176" s="220" t="s">
        <v>423</v>
      </c>
      <c r="B176" s="220"/>
      <c r="C176" s="220"/>
      <c r="D176" s="220"/>
      <c r="E176" s="222" t="n">
        <v>0</v>
      </c>
      <c r="F176" s="222" t="n">
        <v>0</v>
      </c>
      <c r="G176" s="222" t="n">
        <v>0</v>
      </c>
      <c r="H176" s="222" t="n">
        <v>0</v>
      </c>
      <c r="I176" s="222" t="n">
        <v>0</v>
      </c>
      <c r="J176" s="222" t="n">
        <v>0</v>
      </c>
      <c r="K176" s="222" t="n">
        <v>0</v>
      </c>
      <c r="L176" s="222" t="n">
        <v>0</v>
      </c>
      <c r="M176" s="222" t="n">
        <v>0</v>
      </c>
    </row>
    <row r="177" customFormat="false" ht="14.4" hidden="false" customHeight="false" outlineLevel="0" collapsed="false">
      <c r="A177" s="220" t="s">
        <v>424</v>
      </c>
      <c r="B177" s="220"/>
      <c r="C177" s="220"/>
      <c r="D177" s="220"/>
      <c r="E177" s="222" t="n">
        <v>17976</v>
      </c>
      <c r="F177" s="222" t="n">
        <v>719</v>
      </c>
      <c r="G177" s="222" t="n">
        <v>660</v>
      </c>
      <c r="H177" s="222" t="n">
        <v>132</v>
      </c>
      <c r="I177" s="222" t="n">
        <v>311598</v>
      </c>
      <c r="J177" s="222" t="n">
        <v>633363</v>
      </c>
      <c r="K177" s="222" t="n">
        <v>1005343</v>
      </c>
      <c r="L177" s="222" t="n">
        <v>3212725</v>
      </c>
      <c r="M177" s="222" t="n">
        <v>2540224</v>
      </c>
    </row>
    <row r="178" customFormat="false" ht="14.4" hidden="false" customHeight="false" outlineLevel="0" collapsed="false">
      <c r="A178" s="220" t="s">
        <v>425</v>
      </c>
      <c r="B178" s="220"/>
      <c r="C178" s="220"/>
      <c r="D178" s="220"/>
      <c r="E178" s="222" t="n">
        <v>0</v>
      </c>
      <c r="F178" s="222" t="n">
        <v>0</v>
      </c>
      <c r="G178" s="222" t="n">
        <v>0</v>
      </c>
      <c r="H178" s="222" t="n">
        <v>0</v>
      </c>
      <c r="I178" s="222" t="n">
        <v>0</v>
      </c>
      <c r="J178" s="222" t="n">
        <v>0</v>
      </c>
      <c r="K178" s="222" t="n">
        <v>0</v>
      </c>
      <c r="L178" s="222" t="n">
        <v>0</v>
      </c>
      <c r="M178" s="222" t="n">
        <v>0</v>
      </c>
    </row>
    <row r="179" customFormat="false" ht="14.4" hidden="false" customHeight="false" outlineLevel="0" collapsed="false">
      <c r="A179" s="220" t="s">
        <v>426</v>
      </c>
      <c r="B179" s="220"/>
      <c r="C179" s="220"/>
      <c r="D179" s="220"/>
      <c r="E179" s="222" t="n">
        <v>968085</v>
      </c>
      <c r="F179" s="222" t="n">
        <v>719</v>
      </c>
      <c r="G179" s="222" t="n">
        <v>660</v>
      </c>
      <c r="H179" s="222" t="n">
        <v>132</v>
      </c>
      <c r="I179" s="222" t="n">
        <v>311598</v>
      </c>
      <c r="J179" s="222" t="n">
        <v>633363</v>
      </c>
      <c r="K179" s="222" t="n">
        <v>51272</v>
      </c>
      <c r="L179" s="222" t="n">
        <v>3212725</v>
      </c>
      <c r="M179" s="222" t="n">
        <v>2540224</v>
      </c>
    </row>
    <row r="180" customFormat="false" ht="14.4" hidden="false" customHeight="false" outlineLevel="0" collapsed="false">
      <c r="A180" s="220" t="s">
        <v>427</v>
      </c>
      <c r="B180" s="220"/>
      <c r="C180" s="220"/>
      <c r="D180" s="220"/>
      <c r="E180" s="222" t="n">
        <v>0</v>
      </c>
      <c r="F180" s="222" t="n">
        <v>0</v>
      </c>
      <c r="G180" s="222" t="n">
        <v>0</v>
      </c>
      <c r="H180" s="222" t="n">
        <v>0</v>
      </c>
      <c r="I180" s="222" t="n">
        <v>0</v>
      </c>
      <c r="J180" s="222" t="n">
        <v>0</v>
      </c>
      <c r="K180" s="222" t="n">
        <v>0</v>
      </c>
      <c r="L180" s="222" t="n">
        <v>0</v>
      </c>
      <c r="M180" s="222" t="n">
        <v>0</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2018-09-17T04:57:32Z</dcterms:created>
  <dc:creator>support@gstzen.in</dc:creator>
  <dc:description/>
  <dc:language>en-IN</dc:language>
  <cp:lastModifiedBy>Admin</cp:lastModifiedBy>
  <cp:lastPrinted>2018-09-17T08:19:51Z</cp:lastPrinted>
  <dcterms:modified xsi:type="dcterms:W3CDTF">2019-02-26T11:07:35Z</dcterms:modified>
  <cp:revision>0</cp:revision>
  <dc:subject/>
  <dc:title>GSTZen GSTR-1 vs GSTR-2A vs GSTR-3B Yearly Comparison Report</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2.5</vt:lpwstr>
  </property>
</Properties>
</file>